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<sst xmlns="http://schemas.openxmlformats.org/spreadsheetml/2006/main" count="11" uniqueCount="11">
  <si>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По состоянию на 27.08.2018</t>
  </si>
  <si>
    <t>В руб.</t>
  </si>
  <si>
    <t>1</t>
  </si>
  <si>
    <t/>
  </si>
  <si>
    <t>Председатель</t>
  </si>
  <si>
    <t xml:space="preserve">    Т.И. Ларина</t>
  </si>
  <si>
    <t>Выборы депутатов Совета народных депутатов муниципального образовани "Город Майкоп" четвертого созыва</t>
  </si>
  <si>
    <t>№ одномандатного избирательного округа</t>
  </si>
  <si>
    <t>территориальной избирательной комиссии</t>
  </si>
  <si>
    <t xml:space="preserve"> города Майкопа</t>
  </si>
  <si>
    <t>СВЕДЕНИЯ 
о поступлении средств в избирательные фонды кандидатов и расходовании этих средств 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</si>
</sst>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right" vertical="center"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4" fontId="42" fillId="34" borderId="10" xfId="0" applyNumberFormat="1" applyFont="1" applyFill="1" applyBorder="1" applyAlignment="1">
      <alignment horizontal="right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172" fontId="42" fillId="34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center" wrapText="1"/>
    </xf>
    <xf numFmtId="4" fontId="41" fillId="33" borderId="10" xfId="0" applyNumberFormat="1" applyFont="1" applyFill="1" applyBorder="1" applyAlignment="1">
      <alignment horizontal="right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1" fillId="33" borderId="14" xfId="0" applyNumberFormat="1" applyFont="1" applyFill="1" applyBorder="1" applyAlignment="1">
      <alignment horizontal="center" vertical="center" wrapText="1"/>
    </xf>
    <xf numFmtId="0" fontId="41" fillId="33" borderId="15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textRotation="90" wrapText="1"/>
    </xf>
    <xf numFmtId="0" fontId="41" fillId="33" borderId="14" xfId="0" applyNumberFormat="1" applyFont="1" applyFill="1" applyBorder="1" applyAlignment="1">
      <alignment horizontal="center" vertical="center" textRotation="90" wrapText="1"/>
    </xf>
    <xf numFmtId="0" fontId="41" fillId="33" borderId="15" xfId="0" applyNumberFormat="1" applyFont="1" applyFill="1" applyBorder="1" applyAlignment="1">
      <alignment horizontal="center" vertical="center" textRotation="90" wrapText="1"/>
    </xf>
    <xf numFmtId="49" fontId="45" fillId="0" borderId="0" xfId="0" applyNumberFormat="1" applyFont="1" applyAlignment="1">
      <alignment horizontal="center" wrapText="1"/>
    </xf>
    <xf numFmtId="49" fontId="45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9" fontId="46" fillId="0" borderId="0" xfId="0" applyNumberFormat="1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38</xdr:row>
      <xdr:rowOff>0</xdr:rowOff>
    </xdr:from>
    <xdr:to>
      <xdr:col>6</xdr:col>
      <xdr:colOff>257175</xdr:colOff>
      <xdr:row>40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876550" y="9477375"/>
          <a:ext cx="25336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6</xdr:col>
      <xdr:colOff>257175</xdr:colOff>
      <xdr:row>40</xdr:row>
      <xdr:rowOff>104775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876550" y="9477375"/>
          <a:ext cx="25336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140625" style="0" customWidth="1"/>
    <col min="2" max="2" width="7.00390625" style="13" customWidth="1"/>
    <col min="3" max="3" width="32.00390625" style="0" customWidth="1"/>
    <col min="4" max="4" width="12.7109375" style="0" customWidth="1"/>
    <col min="5" max="5" width="8.140625" style="0" customWidth="1"/>
    <col min="6" max="6" width="13.28125" style="0" customWidth="1"/>
    <col min="7" max="8" width="8.140625" style="0" customWidth="1"/>
    <col min="9" max="9" width="9.8515625" style="0" bestFit="1" customWidth="1"/>
    <col min="10" max="10" width="8.140625" style="0" customWidth="1"/>
    <col min="11" max="11" width="6.7109375" style="0" customWidth="1"/>
    <col min="12" max="12" width="13.28125" style="0" customWidth="1"/>
    <col min="13" max="13" width="6.7109375" style="0" customWidth="1"/>
    <col min="14" max="14" width="39.00390625" style="0" customWidth="1"/>
  </cols>
  <sheetData>
    <row r="1" spans="1:14" ht="78.7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0.25" customHeight="1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5">
      <c r="N3" s="1" t="s">
        <v>0</v>
      </c>
    </row>
    <row r="4" ht="15">
      <c r="N4" s="1" t="s">
        <v>1</v>
      </c>
    </row>
    <row r="5" spans="1:14" ht="15">
      <c r="A5" s="18" t="str">
        <f>"№
п/п"</f>
        <v>№
п/п</v>
      </c>
      <c r="B5" s="24" t="s">
        <v>7</v>
      </c>
      <c r="C5" s="18" t="str">
        <f>"Фамилия, имя, отчество кандидата"</f>
        <v>Фамилия, имя, отчество кандидата</v>
      </c>
      <c r="D5" s="16" t="str">
        <f>"Поступило средств"</f>
        <v>Поступило средств</v>
      </c>
      <c r="E5" s="21"/>
      <c r="F5" s="21"/>
      <c r="G5" s="21"/>
      <c r="H5" s="17"/>
      <c r="I5" s="16" t="str">
        <f>"Израсходовано средств"</f>
        <v>Израсходовано средств</v>
      </c>
      <c r="J5" s="21"/>
      <c r="K5" s="21"/>
      <c r="L5" s="17"/>
      <c r="M5" s="16" t="str">
        <f>"Возвращено средств"</f>
        <v>Возвращено средств</v>
      </c>
      <c r="N5" s="17"/>
    </row>
    <row r="6" spans="1:14" ht="38.25" customHeight="1">
      <c r="A6" s="19"/>
      <c r="B6" s="25"/>
      <c r="C6" s="19"/>
      <c r="D6" s="18" t="str">
        <f>"всего"</f>
        <v>всего</v>
      </c>
      <c r="E6" s="16" t="str">
        <f>"из них"</f>
        <v>из них</v>
      </c>
      <c r="F6" s="21"/>
      <c r="G6" s="21"/>
      <c r="H6" s="17"/>
      <c r="I6" s="18" t="str">
        <f>"всего"</f>
        <v>всего</v>
      </c>
      <c r="J6" s="16" t="str">
        <f>"из них финансовые операции по расходованию средств на сумму, превышающую 30 тыс. рублей"</f>
        <v>из них финансовые операции по расходованию средств на сумму, превышающую 30 тыс. рублей</v>
      </c>
      <c r="K6" s="21"/>
      <c r="L6" s="17"/>
      <c r="M6" s="18" t="str">
        <f>"сумма, руб."</f>
        <v>сумма, руб.</v>
      </c>
      <c r="N6" s="18" t="str">
        <f>"основание возврата"</f>
        <v>основание возврата</v>
      </c>
    </row>
    <row r="7" spans="1:14" ht="52.5" customHeight="1">
      <c r="A7" s="19"/>
      <c r="B7" s="25"/>
      <c r="C7" s="19"/>
      <c r="D7" s="19"/>
      <c r="E7" s="16" t="str">
        <f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F7" s="17"/>
      <c r="G7" s="1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7" s="17"/>
      <c r="I7" s="19"/>
      <c r="J7" s="18" t="str">
        <f>"дата операции"</f>
        <v>дата операции</v>
      </c>
      <c r="K7" s="18" t="str">
        <f>"сумма, руб."</f>
        <v>сумма, руб.</v>
      </c>
      <c r="L7" s="18" t="str">
        <f>"назначение платежа"</f>
        <v>назначение платежа</v>
      </c>
      <c r="M7" s="19"/>
      <c r="N7" s="19"/>
    </row>
    <row r="8" spans="1:14" ht="39" customHeight="1">
      <c r="A8" s="20"/>
      <c r="B8" s="26"/>
      <c r="C8" s="20"/>
      <c r="D8" s="20"/>
      <c r="E8" s="2" t="str">
        <f>"сумма, руб."</f>
        <v>сумма, руб.</v>
      </c>
      <c r="F8" s="2" t="str">
        <f>"наименование юридического лица"</f>
        <v>наименование юридического лица</v>
      </c>
      <c r="G8" s="2" t="str">
        <f>"сумма, руб."</f>
        <v>сумма, руб.</v>
      </c>
      <c r="H8" s="2" t="str">
        <f>"кол-во граждан"</f>
        <v>кол-во граждан</v>
      </c>
      <c r="I8" s="20"/>
      <c r="J8" s="20"/>
      <c r="K8" s="20"/>
      <c r="L8" s="20"/>
      <c r="M8" s="20"/>
      <c r="N8" s="20"/>
    </row>
    <row r="9" spans="1:14" ht="15">
      <c r="A9" s="3" t="s">
        <v>2</v>
      </c>
      <c r="B9" s="2" t="str">
        <f>"2"</f>
        <v>2</v>
      </c>
      <c r="C9" s="2" t="str">
        <f>"3"</f>
        <v>3</v>
      </c>
      <c r="D9" s="2" t="str">
        <f>"4"</f>
        <v>4</v>
      </c>
      <c r="E9" s="2" t="str">
        <f>"5"</f>
        <v>5</v>
      </c>
      <c r="F9" s="2" t="str">
        <f>"6"</f>
        <v>6</v>
      </c>
      <c r="G9" s="2" t="str">
        <f>"7"</f>
        <v>7</v>
      </c>
      <c r="H9" s="2" t="str">
        <f>"8"</f>
        <v>8</v>
      </c>
      <c r="I9" s="2" t="str">
        <f>"9"</f>
        <v>9</v>
      </c>
      <c r="J9" s="2" t="str">
        <f>"10"</f>
        <v>10</v>
      </c>
      <c r="K9" s="2" t="str">
        <f>"11"</f>
        <v>11</v>
      </c>
      <c r="L9" s="2" t="str">
        <f>"12"</f>
        <v>12</v>
      </c>
      <c r="M9" s="2" t="str">
        <f>"13"</f>
        <v>13</v>
      </c>
      <c r="N9" s="2" t="str">
        <f>"14"</f>
        <v>14</v>
      </c>
    </row>
    <row r="10" spans="1:14" ht="15">
      <c r="A10" s="4">
        <v>1</v>
      </c>
      <c r="B10" s="14" t="str">
        <f>" №1"</f>
        <v> №1</v>
      </c>
      <c r="C10" s="5" t="str">
        <f>"Величко Михаил Фиоктистович"</f>
        <v>Величко Михаил Фиоктистович</v>
      </c>
      <c r="D10" s="6">
        <v>10000</v>
      </c>
      <c r="E10" s="6"/>
      <c r="F10" s="5">
        <f>""</f>
      </c>
      <c r="G10" s="6"/>
      <c r="H10" s="7"/>
      <c r="I10" s="6">
        <v>9344</v>
      </c>
      <c r="J10" s="8"/>
      <c r="K10" s="6"/>
      <c r="L10" s="5">
        <f>""</f>
      </c>
      <c r="M10" s="6"/>
      <c r="N10" s="5">
        <f>""</f>
      </c>
    </row>
    <row r="11" spans="1:14" ht="15">
      <c r="A11" s="4">
        <v>2</v>
      </c>
      <c r="B11" s="14" t="str">
        <f>" №1"</f>
        <v> №1</v>
      </c>
      <c r="C11" s="5" t="str">
        <f>"Коршунова Любовь Николаевна"</f>
        <v>Коршунова Любовь Николаевна</v>
      </c>
      <c r="D11" s="6">
        <v>9500</v>
      </c>
      <c r="E11" s="6"/>
      <c r="F11" s="5">
        <f>""</f>
      </c>
      <c r="G11" s="6"/>
      <c r="H11" s="7"/>
      <c r="I11" s="6">
        <v>9500</v>
      </c>
      <c r="J11" s="8"/>
      <c r="K11" s="6"/>
      <c r="L11" s="5">
        <f>""</f>
      </c>
      <c r="M11" s="6"/>
      <c r="N11" s="5">
        <f>""</f>
      </c>
    </row>
    <row r="12" spans="1:14" ht="38.25">
      <c r="A12" s="4">
        <v>3</v>
      </c>
      <c r="B12" s="14" t="str">
        <f>" №1"</f>
        <v> №1</v>
      </c>
      <c r="C12" s="5" t="str">
        <f>"Панеш Заур Русланович"</f>
        <v>Панеш Заур Русланович</v>
      </c>
      <c r="D12" s="6">
        <v>32000</v>
      </c>
      <c r="E12" s="6"/>
      <c r="F12" s="5">
        <f>""</f>
      </c>
      <c r="G12" s="6"/>
      <c r="H12" s="7"/>
      <c r="I12" s="6">
        <v>475</v>
      </c>
      <c r="J12" s="8"/>
      <c r="K12" s="6"/>
      <c r="L12" s="5">
        <f>""</f>
      </c>
      <c r="M12" s="6">
        <v>475</v>
      </c>
      <c r="N12" s="5" t="str">
        <f>"Возврат средств гражданину, не указавшему в платежном документе предусмотренные законом сведения"</f>
        <v>Возврат средств гражданину, не указавшему в платежном документе предусмотренные законом сведения</v>
      </c>
    </row>
    <row r="13" spans="1:14" ht="15">
      <c r="A13" s="4">
        <v>4</v>
      </c>
      <c r="B13" s="14" t="str">
        <f>" №2"</f>
        <v> №2</v>
      </c>
      <c r="C13" s="5" t="str">
        <f>"Джаримок Азмет Еристемович"</f>
        <v>Джаримок Азмет Еристемович</v>
      </c>
      <c r="D13" s="6">
        <v>9500</v>
      </c>
      <c r="E13" s="6"/>
      <c r="F13" s="5">
        <f>""</f>
      </c>
      <c r="G13" s="6"/>
      <c r="H13" s="7"/>
      <c r="I13" s="6">
        <v>9500</v>
      </c>
      <c r="J13" s="8"/>
      <c r="K13" s="6"/>
      <c r="L13" s="5">
        <f>""</f>
      </c>
      <c r="M13" s="6"/>
      <c r="N13" s="5">
        <f>""</f>
      </c>
    </row>
    <row r="14" spans="1:14" ht="15">
      <c r="A14" s="4">
        <v>5</v>
      </c>
      <c r="B14" s="14" t="str">
        <f>" №2"</f>
        <v> №2</v>
      </c>
      <c r="C14" s="5" t="str">
        <f>"Сапиев Юрий Аскарбиевич"</f>
        <v>Сапиев Юрий Аскарбиевич</v>
      </c>
      <c r="D14" s="6">
        <v>10000</v>
      </c>
      <c r="E14" s="6"/>
      <c r="F14" s="5">
        <f>""</f>
      </c>
      <c r="G14" s="6"/>
      <c r="H14" s="7"/>
      <c r="I14" s="6">
        <v>10000</v>
      </c>
      <c r="J14" s="8"/>
      <c r="K14" s="6"/>
      <c r="L14" s="5">
        <f>""</f>
      </c>
      <c r="M14" s="6"/>
      <c r="N14" s="5">
        <f>""</f>
      </c>
    </row>
    <row r="15" spans="1:14" ht="15">
      <c r="A15" s="4">
        <v>6</v>
      </c>
      <c r="B15" s="14" t="str">
        <f>" №3"</f>
        <v> №3</v>
      </c>
      <c r="C15" s="5" t="str">
        <f>"Кутенков Виктор Викторович"</f>
        <v>Кутенков Виктор Викторович</v>
      </c>
      <c r="D15" s="6">
        <v>50000</v>
      </c>
      <c r="E15" s="6"/>
      <c r="F15" s="5">
        <f>""</f>
      </c>
      <c r="G15" s="6"/>
      <c r="H15" s="7"/>
      <c r="I15" s="6">
        <v>9500</v>
      </c>
      <c r="J15" s="8"/>
      <c r="K15" s="6"/>
      <c r="L15" s="5">
        <f>""</f>
      </c>
      <c r="M15" s="6"/>
      <c r="N15" s="5">
        <f>""</f>
      </c>
    </row>
    <row r="16" spans="1:14" ht="15">
      <c r="A16" s="4">
        <v>7</v>
      </c>
      <c r="B16" s="14" t="str">
        <f>" №3"</f>
        <v> №3</v>
      </c>
      <c r="C16" s="5" t="str">
        <f>"Тхагушев Айдамир Дамирович"</f>
        <v>Тхагушев Айдамир Дамирович</v>
      </c>
      <c r="D16" s="6">
        <v>12000</v>
      </c>
      <c r="E16" s="6"/>
      <c r="F16" s="5">
        <f>""</f>
      </c>
      <c r="G16" s="6"/>
      <c r="H16" s="7"/>
      <c r="I16" s="6">
        <v>12000</v>
      </c>
      <c r="J16" s="8"/>
      <c r="K16" s="6"/>
      <c r="L16" s="5">
        <f>""</f>
      </c>
      <c r="M16" s="6"/>
      <c r="N16" s="5">
        <f>""</f>
      </c>
    </row>
    <row r="17" spans="1:14" ht="14.25" customHeight="1">
      <c r="A17" s="4">
        <v>8</v>
      </c>
      <c r="B17" s="14" t="str">
        <f>" №4"</f>
        <v> №4</v>
      </c>
      <c r="C17" s="5" t="str">
        <f>"Александров Александр Геннадьевич"</f>
        <v>Александров Александр Геннадьевич</v>
      </c>
      <c r="D17" s="6">
        <v>6700</v>
      </c>
      <c r="E17" s="6"/>
      <c r="F17" s="5">
        <f>""</f>
      </c>
      <c r="G17" s="6"/>
      <c r="H17" s="7"/>
      <c r="I17" s="6">
        <v>6700</v>
      </c>
      <c r="J17" s="8"/>
      <c r="K17" s="6"/>
      <c r="L17" s="5">
        <f>""</f>
      </c>
      <c r="M17" s="6"/>
      <c r="N17" s="5">
        <f>""</f>
      </c>
    </row>
    <row r="18" spans="1:14" ht="15">
      <c r="A18" s="4">
        <v>9</v>
      </c>
      <c r="B18" s="14" t="str">
        <f>" №4"</f>
        <v> №4</v>
      </c>
      <c r="C18" s="5" t="str">
        <f>"Стасев Владимир Владимирович"</f>
        <v>Стасев Владимир Владимирович</v>
      </c>
      <c r="D18" s="6">
        <v>12000</v>
      </c>
      <c r="E18" s="6"/>
      <c r="F18" s="5">
        <f>""</f>
      </c>
      <c r="G18" s="6"/>
      <c r="H18" s="7"/>
      <c r="I18" s="6">
        <v>11145</v>
      </c>
      <c r="J18" s="8"/>
      <c r="K18" s="6"/>
      <c r="L18" s="5">
        <f>""</f>
      </c>
      <c r="M18" s="6"/>
      <c r="N18" s="5">
        <f>""</f>
      </c>
    </row>
    <row r="19" spans="1:14" ht="15">
      <c r="A19" s="4">
        <v>10</v>
      </c>
      <c r="B19" s="14" t="str">
        <f>" №4"</f>
        <v> №4</v>
      </c>
      <c r="C19" s="5" t="str">
        <f>"Хачетлев Рустам Денисович"</f>
        <v>Хачетлев Рустам Денисович</v>
      </c>
      <c r="D19" s="6">
        <v>9600</v>
      </c>
      <c r="E19" s="6"/>
      <c r="F19" s="5">
        <f>""</f>
      </c>
      <c r="G19" s="6"/>
      <c r="H19" s="7"/>
      <c r="I19" s="6">
        <v>9500</v>
      </c>
      <c r="J19" s="8"/>
      <c r="K19" s="6"/>
      <c r="L19" s="5">
        <f>""</f>
      </c>
      <c r="M19" s="6"/>
      <c r="N19" s="5">
        <f>""</f>
      </c>
    </row>
    <row r="20" spans="1:14" ht="15">
      <c r="A20" s="4">
        <v>11</v>
      </c>
      <c r="B20" s="14" t="str">
        <f>" №5"</f>
        <v> №5</v>
      </c>
      <c r="C20" s="5" t="str">
        <f>"Берзегова Асета Муратовна"</f>
        <v>Берзегова Асета Муратовна</v>
      </c>
      <c r="D20" s="6">
        <v>13400</v>
      </c>
      <c r="E20" s="6"/>
      <c r="F20" s="5">
        <f>""</f>
      </c>
      <c r="G20" s="6"/>
      <c r="H20" s="7"/>
      <c r="I20" s="6">
        <v>13400</v>
      </c>
      <c r="J20" s="8"/>
      <c r="K20" s="6"/>
      <c r="L20" s="5">
        <f>""</f>
      </c>
      <c r="M20" s="6"/>
      <c r="N20" s="5">
        <f>""</f>
      </c>
    </row>
    <row r="21" spans="1:14" ht="15">
      <c r="A21" s="4">
        <v>12</v>
      </c>
      <c r="B21" s="14" t="str">
        <f>" №5"</f>
        <v> №5</v>
      </c>
      <c r="C21" s="5" t="str">
        <f>"Воровской Юрий Юрьевич"</f>
        <v>Воровской Юрий Юрьевич</v>
      </c>
      <c r="D21" s="6">
        <v>150</v>
      </c>
      <c r="E21" s="6"/>
      <c r="F21" s="5">
        <f>""</f>
      </c>
      <c r="G21" s="6"/>
      <c r="H21" s="7"/>
      <c r="I21" s="6">
        <v>120</v>
      </c>
      <c r="J21" s="8"/>
      <c r="K21" s="6"/>
      <c r="L21" s="5">
        <f>""</f>
      </c>
      <c r="M21" s="6"/>
      <c r="N21" s="5">
        <f>""</f>
      </c>
    </row>
    <row r="22" spans="1:14" ht="15">
      <c r="A22" s="4">
        <v>13</v>
      </c>
      <c r="B22" s="14" t="str">
        <f>" №5"</f>
        <v> №5</v>
      </c>
      <c r="C22" s="5" t="str">
        <f>"Черный Константин Алексеевич"</f>
        <v>Черный Константин Алексеевич</v>
      </c>
      <c r="D22" s="6">
        <v>24500</v>
      </c>
      <c r="E22" s="6"/>
      <c r="F22" s="5">
        <f>""</f>
      </c>
      <c r="G22" s="6"/>
      <c r="H22" s="7"/>
      <c r="I22" s="6">
        <v>24300</v>
      </c>
      <c r="J22" s="8"/>
      <c r="K22" s="6"/>
      <c r="L22" s="5">
        <f>""</f>
      </c>
      <c r="M22" s="6"/>
      <c r="N22" s="5">
        <f>""</f>
      </c>
    </row>
    <row r="23" spans="1:14" ht="15">
      <c r="A23" s="4">
        <v>14</v>
      </c>
      <c r="B23" s="14" t="str">
        <f>" №6"</f>
        <v> №6</v>
      </c>
      <c r="C23" s="5" t="str">
        <f>"Агиров Руслан Асланович"</f>
        <v>Агиров Руслан Асланович</v>
      </c>
      <c r="D23" s="6">
        <v>30000</v>
      </c>
      <c r="E23" s="6"/>
      <c r="F23" s="5">
        <f>""</f>
      </c>
      <c r="G23" s="6"/>
      <c r="H23" s="7"/>
      <c r="I23" s="6">
        <v>23290</v>
      </c>
      <c r="J23" s="8"/>
      <c r="K23" s="6"/>
      <c r="L23" s="5">
        <f>""</f>
      </c>
      <c r="M23" s="6"/>
      <c r="N23" s="5">
        <f>""</f>
      </c>
    </row>
    <row r="24" spans="1:14" ht="15">
      <c r="A24" s="4">
        <v>15</v>
      </c>
      <c r="B24" s="14" t="str">
        <f>" №6"</f>
        <v> №6</v>
      </c>
      <c r="C24" s="5" t="str">
        <f>"Бормотов Иван Васильевич"</f>
        <v>Бормотов Иван Васильевич</v>
      </c>
      <c r="D24" s="6">
        <v>12400</v>
      </c>
      <c r="E24" s="6"/>
      <c r="F24" s="5">
        <f>""</f>
      </c>
      <c r="G24" s="6"/>
      <c r="H24" s="7"/>
      <c r="I24" s="6">
        <v>12400</v>
      </c>
      <c r="J24" s="8"/>
      <c r="K24" s="6"/>
      <c r="L24" s="5">
        <f>""</f>
      </c>
      <c r="M24" s="6"/>
      <c r="N24" s="5">
        <f>""</f>
      </c>
    </row>
    <row r="25" spans="1:14" ht="15">
      <c r="A25" s="4">
        <v>16</v>
      </c>
      <c r="B25" s="14" t="str">
        <f>" №6"</f>
        <v> №6</v>
      </c>
      <c r="C25" s="5" t="str">
        <f>"Галецкий Михаил Евгеньевич"</f>
        <v>Галецкий Михаил Евгеньевич</v>
      </c>
      <c r="D25" s="6">
        <v>440</v>
      </c>
      <c r="E25" s="6"/>
      <c r="F25" s="5">
        <f>""</f>
      </c>
      <c r="G25" s="6"/>
      <c r="H25" s="7"/>
      <c r="I25" s="6">
        <v>440</v>
      </c>
      <c r="J25" s="8"/>
      <c r="K25" s="6"/>
      <c r="L25" s="5">
        <f>""</f>
      </c>
      <c r="M25" s="6"/>
      <c r="N25" s="5">
        <f>""</f>
      </c>
    </row>
    <row r="26" spans="1:14" ht="15">
      <c r="A26" s="4">
        <v>17</v>
      </c>
      <c r="B26" s="14" t="str">
        <f>" №7"</f>
        <v> №7</v>
      </c>
      <c r="C26" s="5" t="str">
        <f>"Апажихов Султан Нурбиевич"</f>
        <v>Апажихов Султан Нурбиевич</v>
      </c>
      <c r="D26" s="6">
        <v>10000</v>
      </c>
      <c r="E26" s="6"/>
      <c r="F26" s="5">
        <f>""</f>
      </c>
      <c r="G26" s="6"/>
      <c r="H26" s="7"/>
      <c r="I26" s="6">
        <v>9500</v>
      </c>
      <c r="J26" s="8"/>
      <c r="K26" s="6"/>
      <c r="L26" s="5">
        <f>""</f>
      </c>
      <c r="M26" s="6"/>
      <c r="N26" s="5">
        <f>""</f>
      </c>
    </row>
    <row r="27" spans="1:14" ht="15">
      <c r="A27" s="4">
        <v>18</v>
      </c>
      <c r="B27" s="14" t="str">
        <f>" №7"</f>
        <v> №7</v>
      </c>
      <c r="C27" s="5" t="str">
        <f>"Барунян Роберт Георгиевич"</f>
        <v>Барунян Роберт Георгиевич</v>
      </c>
      <c r="D27" s="6">
        <v>26900</v>
      </c>
      <c r="E27" s="6"/>
      <c r="F27" s="5">
        <f>""</f>
      </c>
      <c r="G27" s="6"/>
      <c r="H27" s="7"/>
      <c r="I27" s="6">
        <v>100</v>
      </c>
      <c r="J27" s="8"/>
      <c r="K27" s="6"/>
      <c r="L27" s="5">
        <f>""</f>
      </c>
      <c r="M27" s="6"/>
      <c r="N27" s="5">
        <f>""</f>
      </c>
    </row>
    <row r="28" spans="1:14" ht="15">
      <c r="A28" s="4">
        <v>19</v>
      </c>
      <c r="B28" s="14" t="str">
        <f>" №7"</f>
        <v> №7</v>
      </c>
      <c r="C28" s="5" t="str">
        <f>"Таянова Евгения Борисовна"</f>
        <v>Таянова Евгения Борисовна</v>
      </c>
      <c r="D28" s="6">
        <v>10000</v>
      </c>
      <c r="E28" s="6"/>
      <c r="F28" s="5">
        <f>""</f>
      </c>
      <c r="G28" s="6"/>
      <c r="H28" s="7"/>
      <c r="I28" s="6">
        <v>10000</v>
      </c>
      <c r="J28" s="8"/>
      <c r="K28" s="6"/>
      <c r="L28" s="5">
        <f>""</f>
      </c>
      <c r="M28" s="6"/>
      <c r="N28" s="5">
        <f>""</f>
      </c>
    </row>
    <row r="29" spans="1:14" ht="15">
      <c r="A29" s="4">
        <v>20</v>
      </c>
      <c r="B29" s="14" t="str">
        <f>" №8"</f>
        <v> №8</v>
      </c>
      <c r="C29" s="5" t="str">
        <f>"Глухоедов Игорь Алексеевич"</f>
        <v>Глухоедов Игорь Алексеевич</v>
      </c>
      <c r="D29" s="6">
        <v>20000</v>
      </c>
      <c r="E29" s="6"/>
      <c r="F29" s="5">
        <f>""</f>
      </c>
      <c r="G29" s="6"/>
      <c r="H29" s="7"/>
      <c r="I29" s="6">
        <v>9500</v>
      </c>
      <c r="J29" s="8"/>
      <c r="K29" s="6"/>
      <c r="L29" s="5">
        <f>""</f>
      </c>
      <c r="M29" s="6"/>
      <c r="N29" s="5">
        <f>""</f>
      </c>
    </row>
    <row r="30" spans="1:14" ht="15">
      <c r="A30" s="4">
        <v>21</v>
      </c>
      <c r="B30" s="14" t="str">
        <f>" №8"</f>
        <v> №8</v>
      </c>
      <c r="C30" s="5" t="str">
        <f>"Намитоков Магомет Асланович"</f>
        <v>Намитоков Магомет Асланович</v>
      </c>
      <c r="D30" s="6">
        <v>11000</v>
      </c>
      <c r="E30" s="6"/>
      <c r="F30" s="5">
        <f>""</f>
      </c>
      <c r="G30" s="6"/>
      <c r="H30" s="7"/>
      <c r="I30" s="6">
        <v>10345</v>
      </c>
      <c r="J30" s="8"/>
      <c r="K30" s="6"/>
      <c r="L30" s="5">
        <f>""</f>
      </c>
      <c r="M30" s="6"/>
      <c r="N30" s="5">
        <f>""</f>
      </c>
    </row>
    <row r="31" spans="1:14" ht="15">
      <c r="A31" s="4">
        <v>22</v>
      </c>
      <c r="B31" s="14" t="str">
        <f>" №8"</f>
        <v> №8</v>
      </c>
      <c r="C31" s="5" t="str">
        <f>"Петин Александр Георгиевич"</f>
        <v>Петин Александр Георгиевич</v>
      </c>
      <c r="D31" s="6">
        <v>60460</v>
      </c>
      <c r="E31" s="6"/>
      <c r="F31" s="5">
        <f>""</f>
      </c>
      <c r="G31" s="6"/>
      <c r="H31" s="7"/>
      <c r="I31" s="6">
        <v>43396</v>
      </c>
      <c r="J31" s="8"/>
      <c r="K31" s="6"/>
      <c r="L31" s="5">
        <f>""</f>
      </c>
      <c r="M31" s="6"/>
      <c r="N31" s="5">
        <f>""</f>
      </c>
    </row>
    <row r="32" spans="1:14" ht="15">
      <c r="A32" s="4">
        <v>23</v>
      </c>
      <c r="B32" s="14" t="str">
        <f>" №9"</f>
        <v> №9</v>
      </c>
      <c r="C32" s="5" t="str">
        <f>"Морозов Игорь Валерьевич"</f>
        <v>Морозов Игорь Валерьевич</v>
      </c>
      <c r="D32" s="6">
        <v>9500</v>
      </c>
      <c r="E32" s="6"/>
      <c r="F32" s="5">
        <f>""</f>
      </c>
      <c r="G32" s="6"/>
      <c r="H32" s="7"/>
      <c r="I32" s="6">
        <v>9500</v>
      </c>
      <c r="J32" s="8"/>
      <c r="K32" s="6"/>
      <c r="L32" s="5">
        <f>""</f>
      </c>
      <c r="M32" s="6"/>
      <c r="N32" s="5">
        <f>""</f>
      </c>
    </row>
    <row r="33" spans="1:14" ht="15">
      <c r="A33" s="4">
        <v>24</v>
      </c>
      <c r="B33" s="14" t="str">
        <f>" №9"</f>
        <v> №9</v>
      </c>
      <c r="C33" s="5" t="str">
        <f>"Пивоварова Ирина Николаевна"</f>
        <v>Пивоварова Ирина Николаевна</v>
      </c>
      <c r="D33" s="6">
        <v>2555</v>
      </c>
      <c r="E33" s="6"/>
      <c r="F33" s="5">
        <f>""</f>
      </c>
      <c r="G33" s="6"/>
      <c r="H33" s="7"/>
      <c r="I33" s="6">
        <v>2555</v>
      </c>
      <c r="J33" s="8"/>
      <c r="K33" s="6"/>
      <c r="L33" s="5">
        <f>""</f>
      </c>
      <c r="M33" s="6"/>
      <c r="N33" s="5">
        <f>""</f>
      </c>
    </row>
    <row r="34" spans="1:14" ht="15">
      <c r="A34" s="4">
        <v>25</v>
      </c>
      <c r="B34" s="14" t="str">
        <f>" №9"</f>
        <v> №9</v>
      </c>
      <c r="C34" s="5" t="str">
        <f>"Смагина Марина Павловна"</f>
        <v>Смагина Марина Павловна</v>
      </c>
      <c r="D34" s="6">
        <v>10000</v>
      </c>
      <c r="E34" s="6"/>
      <c r="F34" s="5">
        <f>""</f>
      </c>
      <c r="G34" s="6"/>
      <c r="H34" s="7"/>
      <c r="I34" s="6">
        <v>10000</v>
      </c>
      <c r="J34" s="8"/>
      <c r="K34" s="6"/>
      <c r="L34" s="5">
        <f>""</f>
      </c>
      <c r="M34" s="6"/>
      <c r="N34" s="5">
        <f>""</f>
      </c>
    </row>
    <row r="35" spans="1:14" ht="15">
      <c r="A35" s="4">
        <v>26</v>
      </c>
      <c r="B35" s="14" t="str">
        <f>" №10"</f>
        <v> №10</v>
      </c>
      <c r="C35" s="5" t="str">
        <f>"Бриних Валерий Александрович"</f>
        <v>Бриних Валерий Александрович</v>
      </c>
      <c r="D35" s="6">
        <v>30</v>
      </c>
      <c r="E35" s="6"/>
      <c r="F35" s="5">
        <f>""</f>
      </c>
      <c r="G35" s="6"/>
      <c r="H35" s="7"/>
      <c r="I35" s="6">
        <v>30</v>
      </c>
      <c r="J35" s="8"/>
      <c r="K35" s="6"/>
      <c r="L35" s="5">
        <f>""</f>
      </c>
      <c r="M35" s="6"/>
      <c r="N35" s="5">
        <f>""</f>
      </c>
    </row>
    <row r="36" spans="1:14" ht="15">
      <c r="A36" s="4">
        <v>27</v>
      </c>
      <c r="B36" s="14" t="str">
        <f>" №10"</f>
        <v> №10</v>
      </c>
      <c r="C36" s="5" t="str">
        <f>"Кимнатная Светлана Николаевна"</f>
        <v>Кимнатная Светлана Николаевна</v>
      </c>
      <c r="D36" s="6">
        <v>10000</v>
      </c>
      <c r="E36" s="6"/>
      <c r="F36" s="5">
        <f>""</f>
      </c>
      <c r="G36" s="6"/>
      <c r="H36" s="7"/>
      <c r="I36" s="6">
        <v>9344</v>
      </c>
      <c r="J36" s="8"/>
      <c r="K36" s="6"/>
      <c r="L36" s="5">
        <f>""</f>
      </c>
      <c r="M36" s="6"/>
      <c r="N36" s="5">
        <f>""</f>
      </c>
    </row>
    <row r="37" spans="1:14" ht="15">
      <c r="A37" s="4">
        <v>28</v>
      </c>
      <c r="B37" s="14" t="str">
        <f>" №10"</f>
        <v> №10</v>
      </c>
      <c r="C37" s="5" t="str">
        <f>"Тростенецкий Владимир Михайлович"</f>
        <v>Тростенецкий Владимир Михайлович</v>
      </c>
      <c r="D37" s="6">
        <v>10000</v>
      </c>
      <c r="E37" s="6"/>
      <c r="F37" s="5">
        <f>""</f>
      </c>
      <c r="G37" s="6"/>
      <c r="H37" s="7"/>
      <c r="I37" s="6">
        <v>9500</v>
      </c>
      <c r="J37" s="8"/>
      <c r="K37" s="6"/>
      <c r="L37" s="5">
        <f>""</f>
      </c>
      <c r="M37" s="6"/>
      <c r="N37" s="5">
        <f>""</f>
      </c>
    </row>
    <row r="38" spans="1:14" ht="15">
      <c r="A38" s="3" t="s">
        <v>3</v>
      </c>
      <c r="B38" s="2">
        <f>""</f>
      </c>
      <c r="C38" s="9" t="str">
        <f>"Итого"</f>
        <v>Итого</v>
      </c>
      <c r="D38" s="10">
        <v>422635</v>
      </c>
      <c r="E38" s="10">
        <v>0</v>
      </c>
      <c r="F38" s="9">
        <f>""</f>
      </c>
      <c r="G38" s="10">
        <v>0</v>
      </c>
      <c r="H38" s="11">
        <v>0</v>
      </c>
      <c r="I38" s="10">
        <v>285384</v>
      </c>
      <c r="J38" s="12"/>
      <c r="K38" s="10">
        <v>0</v>
      </c>
      <c r="L38" s="9">
        <f>""</f>
      </c>
      <c r="M38" s="10">
        <v>475</v>
      </c>
      <c r="N38" s="9">
        <f>""</f>
      </c>
    </row>
    <row r="39" spans="1:3" s="15" customFormat="1" ht="46.5" customHeight="1">
      <c r="A39" s="27" t="s">
        <v>4</v>
      </c>
      <c r="B39" s="27"/>
      <c r="C39" s="27"/>
    </row>
    <row r="40" spans="1:3" s="15" customFormat="1" ht="15" customHeight="1">
      <c r="A40" s="28" t="s">
        <v>8</v>
      </c>
      <c r="B40" s="28"/>
      <c r="C40" s="28"/>
    </row>
    <row r="41" spans="1:14" s="15" customFormat="1" ht="15">
      <c r="A41" s="29" t="s">
        <v>9</v>
      </c>
      <c r="B41" s="29"/>
      <c r="C41" s="29"/>
      <c r="D41" s="30" t="s">
        <v>5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</row>
  </sheetData>
  <sheetProtection/>
  <mergeCells count="23">
    <mergeCell ref="A39:C39"/>
    <mergeCell ref="A40:C40"/>
    <mergeCell ref="A41:C41"/>
    <mergeCell ref="D41:N41"/>
    <mergeCell ref="I6:I8"/>
    <mergeCell ref="J6:L6"/>
    <mergeCell ref="M6:M8"/>
    <mergeCell ref="N6:N8"/>
    <mergeCell ref="E7:F7"/>
    <mergeCell ref="G7:H7"/>
    <mergeCell ref="A1:N1"/>
    <mergeCell ref="A2:N2"/>
    <mergeCell ref="A5:A8"/>
    <mergeCell ref="B5:B8"/>
    <mergeCell ref="C5:C8"/>
    <mergeCell ref="D5:H5"/>
    <mergeCell ref="I5:L5"/>
    <mergeCell ref="M5:N5"/>
    <mergeCell ref="D6:D8"/>
    <mergeCell ref="E6:H6"/>
    <mergeCell ref="J7:J8"/>
    <mergeCell ref="K7:K8"/>
    <mergeCell ref="L7:L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2018-08-28T15:32:18Z</cp:lastPrinted>
  <dcterms:created xsi:type="dcterms:W3CDTF">2018-08-28T13:39:25Z</dcterms:created>
  <dcterms:modified xsi:type="dcterms:W3CDTF">2018-08-29T06:49:48Z</dcterms:modified>
  <cp:category/>
  <cp:version/>
  <cp:contentType/>
  <cp:contentStatus/>
</cp:coreProperties>
</file>