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08\buhs2\c hvr-01\ibm_old\Отдел ценовой политики\Отчеты Ожева\ТУРИЗМ\Прогноз-Туризма 2025-2027\"/>
    </mc:Choice>
  </mc:AlternateContent>
  <bookViews>
    <workbookView xWindow="0" yWindow="0" windowWidth="28770" windowHeight="13560"/>
  </bookViews>
  <sheets>
    <sheet name="Sheet1" sheetId="1" r:id="rId1"/>
  </sheets>
  <definedNames>
    <definedName name="_xlnm.Print_Area" localSheetId="0">Sheet1!$A$1:$Q$70</definedName>
  </definedNames>
  <calcPr calcId="162913"/>
</workbook>
</file>

<file path=xl/calcChain.xml><?xml version="1.0" encoding="utf-8"?>
<calcChain xmlns="http://schemas.openxmlformats.org/spreadsheetml/2006/main">
  <c r="H54" i="1" l="1"/>
  <c r="J54" i="1" s="1"/>
  <c r="M54" i="1" s="1"/>
  <c r="P54" i="1" s="1"/>
  <c r="I52" i="1"/>
  <c r="L52" i="1" s="1"/>
  <c r="O52" i="1" s="1"/>
  <c r="I54" i="1"/>
  <c r="H55" i="1"/>
  <c r="I55" i="1" s="1"/>
  <c r="L55" i="1" s="1"/>
  <c r="O55" i="1" s="1"/>
  <c r="L54" i="1"/>
  <c r="O54" i="1" s="1"/>
  <c r="J52" i="1"/>
  <c r="M52" i="1" s="1"/>
  <c r="P52" i="1" s="1"/>
  <c r="H52" i="1"/>
  <c r="G47" i="1"/>
  <c r="H46" i="1"/>
  <c r="G45" i="1"/>
  <c r="I44" i="1"/>
  <c r="L44" i="1" s="1"/>
  <c r="O44" i="1" s="1"/>
  <c r="H44" i="1"/>
  <c r="J44" i="1" s="1"/>
  <c r="M44" i="1" s="1"/>
  <c r="P44" i="1" s="1"/>
  <c r="I41" i="1"/>
  <c r="L41" i="1" s="1"/>
  <c r="O41" i="1" s="1"/>
  <c r="H42" i="1"/>
  <c r="I42" i="1" s="1"/>
  <c r="L42" i="1" s="1"/>
  <c r="O42" i="1" s="1"/>
  <c r="H41" i="1"/>
  <c r="J41" i="1" s="1"/>
  <c r="M41" i="1" s="1"/>
  <c r="P41" i="1" s="1"/>
  <c r="H40" i="1"/>
  <c r="I40" i="1" s="1"/>
  <c r="L40" i="1" s="1"/>
  <c r="O40" i="1" s="1"/>
  <c r="G39" i="1"/>
  <c r="I34" i="1"/>
  <c r="L34" i="1" s="1"/>
  <c r="O34" i="1" s="1"/>
  <c r="H34" i="1"/>
  <c r="J34" i="1" s="1"/>
  <c r="M34" i="1" s="1"/>
  <c r="P34" i="1" s="1"/>
  <c r="H29" i="1"/>
  <c r="I29" i="1" s="1"/>
  <c r="L29" i="1" s="1"/>
  <c r="O29" i="1" s="1"/>
  <c r="H25" i="1"/>
  <c r="I25" i="1" s="1"/>
  <c r="L25" i="1" s="1"/>
  <c r="O25" i="1" s="1"/>
  <c r="H24" i="1"/>
  <c r="J24" i="1" s="1"/>
  <c r="H23" i="1"/>
  <c r="H22" i="1" s="1"/>
  <c r="I24" i="1"/>
  <c r="G51" i="1"/>
  <c r="J51" i="1"/>
  <c r="I51" i="1"/>
  <c r="H51" i="1"/>
  <c r="L51" i="1"/>
  <c r="M51" i="1"/>
  <c r="O51" i="1"/>
  <c r="P51" i="1"/>
  <c r="H53" i="1"/>
  <c r="I53" i="1" s="1"/>
  <c r="L53" i="1" s="1"/>
  <c r="O53" i="1" s="1"/>
  <c r="J25" i="1" l="1"/>
  <c r="M25" i="1" s="1"/>
  <c r="P25" i="1" s="1"/>
  <c r="J29" i="1"/>
  <c r="M29" i="1" s="1"/>
  <c r="P29" i="1" s="1"/>
  <c r="J40" i="1"/>
  <c r="M40" i="1" s="1"/>
  <c r="P40" i="1" s="1"/>
  <c r="J42" i="1"/>
  <c r="M42" i="1" s="1"/>
  <c r="P42" i="1" s="1"/>
  <c r="J53" i="1"/>
  <c r="M53" i="1" s="1"/>
  <c r="P53" i="1" s="1"/>
  <c r="H39" i="1"/>
  <c r="J55" i="1"/>
  <c r="M55" i="1" s="1"/>
  <c r="P55" i="1" s="1"/>
  <c r="I23" i="1"/>
  <c r="L24" i="1"/>
  <c r="O24" i="1" s="1"/>
  <c r="M24" i="1"/>
  <c r="P24" i="1" s="1"/>
  <c r="J39" i="1" l="1"/>
  <c r="M23" i="1"/>
  <c r="L23" i="1"/>
  <c r="L22" i="1" s="1"/>
  <c r="I39" i="1"/>
  <c r="P39" i="1"/>
  <c r="M39" i="1"/>
  <c r="J23" i="1"/>
  <c r="G23" i="1"/>
  <c r="O39" i="1" l="1"/>
  <c r="L39" i="1"/>
  <c r="P50" i="1" l="1"/>
  <c r="P49" i="1"/>
  <c r="P48" i="1"/>
  <c r="P47" i="1" s="1"/>
  <c r="P46" i="1"/>
  <c r="O50" i="1"/>
  <c r="O49" i="1"/>
  <c r="O48" i="1"/>
  <c r="O47" i="1" s="1"/>
  <c r="O46" i="1"/>
  <c r="M50" i="1"/>
  <c r="M49" i="1"/>
  <c r="M48" i="1"/>
  <c r="M47" i="1" s="1"/>
  <c r="M46" i="1"/>
  <c r="L50" i="1"/>
  <c r="J46" i="1"/>
  <c r="J48" i="1"/>
  <c r="J49" i="1"/>
  <c r="J50" i="1"/>
  <c r="L49" i="1"/>
  <c r="L48" i="1"/>
  <c r="L47" i="1" s="1"/>
  <c r="L46" i="1"/>
  <c r="I50" i="1"/>
  <c r="I49" i="1"/>
  <c r="I48" i="1"/>
  <c r="I47" i="1" s="1"/>
  <c r="I46" i="1"/>
  <c r="H50" i="1"/>
  <c r="H49" i="1"/>
  <c r="H48" i="1"/>
  <c r="H47" i="1" s="1"/>
  <c r="H45" i="1" s="1"/>
  <c r="J47" i="1" l="1"/>
  <c r="L45" i="1"/>
  <c r="J45" i="1"/>
  <c r="F44" i="1"/>
  <c r="G22" i="1" l="1"/>
  <c r="P23" i="1" l="1"/>
  <c r="O23" i="1"/>
  <c r="F52" i="1" l="1"/>
  <c r="F22" i="1" l="1"/>
  <c r="P45" i="1" l="1"/>
  <c r="I45" i="1"/>
  <c r="F45" i="1" l="1"/>
  <c r="F39" i="1"/>
  <c r="I22" i="1" l="1"/>
  <c r="P22" i="1" l="1"/>
  <c r="O22" i="1"/>
  <c r="M22" i="1"/>
  <c r="J22" i="1"/>
  <c r="O45" i="1" l="1"/>
  <c r="M45" i="1"/>
</calcChain>
</file>

<file path=xl/sharedStrings.xml><?xml version="1.0" encoding="utf-8"?>
<sst xmlns="http://schemas.openxmlformats.org/spreadsheetml/2006/main" count="104" uniqueCount="88">
  <si>
    <t>Приложение</t>
  </si>
  <si>
    <t>№ п/п</t>
  </si>
  <si>
    <t>Единица измерения</t>
  </si>
  <si>
    <t>прогноз</t>
  </si>
  <si>
    <t>факт</t>
  </si>
  <si>
    <t>оценка</t>
  </si>
  <si>
    <t>1.</t>
  </si>
  <si>
    <t>2.</t>
  </si>
  <si>
    <t>Среднесписочная численность работающих в сфере туризма</t>
  </si>
  <si>
    <t>Чел.</t>
  </si>
  <si>
    <t>3.</t>
  </si>
  <si>
    <t>Количество мест - всего</t>
  </si>
  <si>
    <t>Мест</t>
  </si>
  <si>
    <t>Из них:</t>
  </si>
  <si>
    <t>Летнего   размещения</t>
  </si>
  <si>
    <t>Повышенной     комфортности</t>
  </si>
  <si>
    <t>4.</t>
  </si>
  <si>
    <t>Количество номеров - всего</t>
  </si>
  <si>
    <t>Люкс</t>
  </si>
  <si>
    <t>Полулюкс</t>
  </si>
  <si>
    <t>1 местные</t>
  </si>
  <si>
    <t>2-х местные</t>
  </si>
  <si>
    <t>3-х местные</t>
  </si>
  <si>
    <t>4-х местные</t>
  </si>
  <si>
    <t>5.</t>
  </si>
  <si>
    <t>среднегодовая загрузка предприятий</t>
  </si>
  <si>
    <t>%</t>
  </si>
  <si>
    <t>6.</t>
  </si>
  <si>
    <t>Количество принятых туристов - всего (1+2+3)</t>
  </si>
  <si>
    <t>В т.ч.</t>
  </si>
  <si>
    <t>1. Количество иностранных посетителей (нерезидентов):</t>
  </si>
  <si>
    <t>а)-СНГ</t>
  </si>
  <si>
    <t>б)-вне СНГ</t>
  </si>
  <si>
    <t>В том числе экскурсантов:</t>
  </si>
  <si>
    <t>б) - вне СНГ</t>
  </si>
  <si>
    <t>2. Количество российских посетителей из других регионов (резидентов):</t>
  </si>
  <si>
    <t>В том числе экскурсантов</t>
  </si>
  <si>
    <t>3.  Количество туристов  из  Республики Адыгея</t>
  </si>
  <si>
    <t>1</t>
  </si>
  <si>
    <t>2</t>
  </si>
  <si>
    <t>3</t>
  </si>
  <si>
    <t>7.</t>
  </si>
  <si>
    <t>Объем туристских услуг, всего (1+2)</t>
  </si>
  <si>
    <t>Тыс. руб./ долл. США</t>
  </si>
  <si>
    <t>-СНГ</t>
  </si>
  <si>
    <t>- вне СНГ</t>
  </si>
  <si>
    <t>2.   Объемы   потребления  российских посетителей</t>
  </si>
  <si>
    <t>8.</t>
  </si>
  <si>
    <t>Перечислено налогов в бюджет - всего</t>
  </si>
  <si>
    <t>Тыс. руб.</t>
  </si>
  <si>
    <t>Федеральный</t>
  </si>
  <si>
    <t>Республиканский</t>
  </si>
  <si>
    <t>Местный</t>
  </si>
  <si>
    <t>9.</t>
  </si>
  <si>
    <t>Выплата дивидендов</t>
  </si>
  <si>
    <t>10.</t>
  </si>
  <si>
    <t>Прибыль (+), Убыток (-)</t>
  </si>
  <si>
    <t>11.</t>
  </si>
  <si>
    <t>Инвестиции - всего (1+2+3)</t>
  </si>
  <si>
    <t>1. собственные средства</t>
  </si>
  <si>
    <t>2. бюджетные средства, всего</t>
  </si>
  <si>
    <t>а) федеральный бюджет</t>
  </si>
  <si>
    <t>б) республиканский бюджет</t>
  </si>
  <si>
    <t>в) местный бюджет</t>
  </si>
  <si>
    <t>3. привлеченные средства (кроме собственных)</t>
  </si>
  <si>
    <t>12.</t>
  </si>
  <si>
    <t>Дебиторская задолженность</t>
  </si>
  <si>
    <t>13.</t>
  </si>
  <si>
    <t>Кредиторская задолженность</t>
  </si>
  <si>
    <t>Наименование показателей</t>
  </si>
  <si>
    <t>1 вариант</t>
  </si>
  <si>
    <t>2 вариант</t>
  </si>
  <si>
    <t>Количество туристских организаций                                               (приложить перечень)</t>
  </si>
  <si>
    <t>Номеров</t>
  </si>
  <si>
    <t>Исп. Ожева С.Р.  тел. 52-31-55</t>
  </si>
  <si>
    <t>2023 год</t>
  </si>
  <si>
    <t>2022  год</t>
  </si>
  <si>
    <t>2024 год</t>
  </si>
  <si>
    <t>Прогноз   развития   СФЕРЫ ТУРИЗМА на 2025-2027 годы муниципального образования «Город Майкоп»</t>
  </si>
  <si>
    <t>дефлятор</t>
  </si>
  <si>
    <t>В т.ч</t>
  </si>
  <si>
    <t>14.</t>
  </si>
  <si>
    <t>15.</t>
  </si>
  <si>
    <t>Количество выезжавших в поездки жителей региона за пределы республики</t>
  </si>
  <si>
    <t xml:space="preserve"> Чел.</t>
  </si>
  <si>
    <t>Объемы затрат жителей республики на поездки (с разбивкой по целям)</t>
  </si>
  <si>
    <r>
      <t xml:space="preserve">1. </t>
    </r>
    <r>
      <rPr>
        <sz val="13.5"/>
        <rFont val="Times New Roman"/>
        <family val="1"/>
        <charset val="204"/>
      </rPr>
      <t>Объемы потребления иностранного капитала, всего</t>
    </r>
  </si>
  <si>
    <t xml:space="preserve">Заместитель председателя Комитета по экономике                                                                      З.Н. Дауров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</si>
</sst>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theme="0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92">
    <xf numFmtId="0" fontId="1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/>
    </xf>
    <xf numFmtId="0" fontId="5" fillId="2" borderId="0" xfId="0" applyNumberFormat="1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6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left" vertical="top"/>
    </xf>
    <xf numFmtId="1" fontId="12" fillId="2" borderId="1" xfId="0" applyNumberFormat="1" applyFont="1" applyFill="1" applyBorder="1" applyAlignment="1" applyProtection="1">
      <alignment horizontal="center" vertical="top"/>
    </xf>
    <xf numFmtId="1" fontId="12" fillId="2" borderId="1" xfId="0" applyNumberFormat="1" applyFont="1" applyFill="1" applyBorder="1" applyAlignment="1" applyProtection="1">
      <alignment horizontal="left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" fontId="12" fillId="2" borderId="5" xfId="0" applyNumberFormat="1" applyFont="1" applyFill="1" applyBorder="1" applyAlignment="1" applyProtection="1">
      <alignment vertical="top"/>
    </xf>
    <xf numFmtId="1" fontId="12" fillId="2" borderId="7" xfId="0" applyNumberFormat="1" applyFont="1" applyFill="1" applyBorder="1" applyAlignment="1" applyProtection="1">
      <alignment vertical="top"/>
    </xf>
    <xf numFmtId="1" fontId="11" fillId="2" borderId="1" xfId="0" applyNumberFormat="1" applyFont="1" applyFill="1" applyBorder="1" applyAlignment="1" applyProtection="1">
      <alignment horizontal="center" vertical="top"/>
    </xf>
    <xf numFmtId="164" fontId="12" fillId="2" borderId="1" xfId="0" applyNumberFormat="1" applyFont="1" applyFill="1" applyBorder="1" applyAlignment="1" applyProtection="1">
      <alignment horizontal="center" vertical="top" wrapText="1"/>
    </xf>
    <xf numFmtId="164" fontId="12" fillId="2" borderId="1" xfId="0" applyNumberFormat="1" applyFont="1" applyFill="1" applyBorder="1" applyAlignment="1" applyProtection="1">
      <alignment horizontal="center" vertical="top"/>
    </xf>
    <xf numFmtId="164" fontId="12" fillId="2" borderId="1" xfId="0" applyNumberFormat="1" applyFont="1" applyFill="1" applyBorder="1" applyAlignment="1" applyProtection="1">
      <alignment vertical="top"/>
    </xf>
    <xf numFmtId="164" fontId="12" fillId="2" borderId="1" xfId="0" applyNumberFormat="1" applyFont="1" applyFill="1" applyBorder="1" applyAlignment="1" applyProtection="1">
      <alignment horizontal="left" vertical="top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0" fillId="2" borderId="0" xfId="0" applyNumberFormat="1" applyFont="1" applyFill="1" applyBorder="1" applyAlignment="1" applyProtection="1">
      <alignment vertical="top"/>
    </xf>
    <xf numFmtId="0" fontId="9" fillId="2" borderId="0" xfId="0" applyNumberFormat="1" applyFont="1" applyFill="1" applyBorder="1" applyAlignment="1" applyProtection="1">
      <alignment vertical="top"/>
    </xf>
    <xf numFmtId="1" fontId="12" fillId="2" borderId="7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 wrapText="1"/>
    </xf>
    <xf numFmtId="0" fontId="12" fillId="2" borderId="1" xfId="0" applyNumberFormat="1" applyFont="1" applyFill="1" applyBorder="1" applyAlignment="1" applyProtection="1">
      <alignment vertical="top" wrapText="1"/>
    </xf>
    <xf numFmtId="0" fontId="12" fillId="2" borderId="1" xfId="0" applyNumberFormat="1" applyFont="1" applyFill="1" applyBorder="1" applyAlignment="1" applyProtection="1">
      <alignment horizontal="center" vertical="top" wrapText="1"/>
    </xf>
    <xf numFmtId="0" fontId="12" fillId="2" borderId="1" xfId="0" applyNumberFormat="1" applyFont="1" applyFill="1" applyBorder="1" applyAlignment="1" applyProtection="1">
      <alignment horizontal="left" vertical="top"/>
    </xf>
    <xf numFmtId="0" fontId="12" fillId="2" borderId="7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164" fontId="4" fillId="2" borderId="0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165" fontId="13" fillId="2" borderId="0" xfId="0" applyNumberFormat="1" applyFont="1" applyFill="1" applyBorder="1" applyAlignment="1" applyProtection="1">
      <alignment horizontal="center" vertical="top"/>
    </xf>
    <xf numFmtId="165" fontId="13" fillId="2" borderId="15" xfId="0" applyNumberFormat="1" applyFont="1" applyFill="1" applyBorder="1" applyAlignment="1" applyProtection="1">
      <alignment horizontal="center" vertical="top"/>
    </xf>
    <xf numFmtId="0" fontId="13" fillId="2" borderId="0" xfId="0" applyNumberFormat="1" applyFont="1" applyFill="1" applyBorder="1" applyAlignment="1" applyProtection="1">
      <alignment horizontal="center" vertical="top"/>
    </xf>
    <xf numFmtId="164" fontId="12" fillId="2" borderId="2" xfId="0" applyNumberFormat="1" applyFont="1" applyFill="1" applyBorder="1" applyAlignment="1" applyProtection="1">
      <alignment horizontal="center" vertical="top" wrapText="1"/>
    </xf>
    <xf numFmtId="164" fontId="12" fillId="2" borderId="4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center" vertical="top"/>
    </xf>
    <xf numFmtId="0" fontId="6" fillId="2" borderId="0" xfId="0" applyNumberFormat="1" applyFont="1" applyFill="1" applyBorder="1" applyAlignment="1" applyProtection="1">
      <alignment horizontal="center" vertical="top"/>
    </xf>
    <xf numFmtId="1" fontId="12" fillId="2" borderId="2" xfId="0" applyNumberFormat="1" applyFont="1" applyFill="1" applyBorder="1" applyAlignment="1" applyProtection="1">
      <alignment horizontal="center" vertical="top"/>
    </xf>
    <xf numFmtId="1" fontId="12" fillId="2" borderId="4" xfId="0" applyNumberFormat="1" applyFont="1" applyFill="1" applyBorder="1" applyAlignment="1" applyProtection="1">
      <alignment horizontal="center" vertical="top"/>
    </xf>
    <xf numFmtId="164" fontId="12" fillId="2" borderId="2" xfId="0" applyNumberFormat="1" applyFont="1" applyFill="1" applyBorder="1" applyAlignment="1" applyProtection="1">
      <alignment horizontal="center" vertical="top"/>
    </xf>
    <xf numFmtId="164" fontId="12" fillId="2" borderId="4" xfId="0" applyNumberFormat="1" applyFont="1" applyFill="1" applyBorder="1" applyAlignment="1" applyProtection="1">
      <alignment horizontal="center" vertical="top"/>
    </xf>
    <xf numFmtId="1" fontId="11" fillId="2" borderId="2" xfId="0" applyNumberFormat="1" applyFont="1" applyFill="1" applyBorder="1" applyAlignment="1" applyProtection="1">
      <alignment horizontal="center" vertical="top"/>
    </xf>
    <xf numFmtId="1" fontId="11" fillId="2" borderId="4" xfId="0" applyNumberFormat="1" applyFont="1" applyFill="1" applyBorder="1" applyAlignment="1" applyProtection="1">
      <alignment horizontal="center" vertical="top"/>
    </xf>
    <xf numFmtId="1" fontId="12" fillId="2" borderId="2" xfId="0" applyNumberFormat="1" applyFont="1" applyFill="1" applyBorder="1" applyAlignment="1" applyProtection="1">
      <alignment horizontal="center" vertical="top" wrapText="1"/>
    </xf>
    <xf numFmtId="1" fontId="12" fillId="2" borderId="4" xfId="0" applyNumberFormat="1" applyFont="1" applyFill="1" applyBorder="1" applyAlignment="1" applyProtection="1">
      <alignment horizontal="center" vertical="top" wrapText="1"/>
    </xf>
    <xf numFmtId="1" fontId="12" fillId="2" borderId="8" xfId="0" applyNumberFormat="1" applyFont="1" applyFill="1" applyBorder="1" applyAlignment="1" applyProtection="1">
      <alignment horizontal="center" vertical="top"/>
    </xf>
    <xf numFmtId="1" fontId="12" fillId="2" borderId="9" xfId="0" applyNumberFormat="1" applyFont="1" applyFill="1" applyBorder="1" applyAlignment="1" applyProtection="1">
      <alignment horizontal="center" vertical="top"/>
    </xf>
    <xf numFmtId="1" fontId="12" fillId="2" borderId="12" xfId="0" applyNumberFormat="1" applyFont="1" applyFill="1" applyBorder="1" applyAlignment="1" applyProtection="1">
      <alignment horizontal="center" vertical="top"/>
    </xf>
    <xf numFmtId="1" fontId="12" fillId="2" borderId="13" xfId="0" applyNumberFormat="1" applyFont="1" applyFill="1" applyBorder="1" applyAlignment="1" applyProtection="1">
      <alignment horizontal="center" vertical="top"/>
    </xf>
    <xf numFmtId="0" fontId="12" fillId="2" borderId="2" xfId="0" applyNumberFormat="1" applyFont="1" applyFill="1" applyBorder="1" applyAlignment="1" applyProtection="1">
      <alignment horizontal="center" vertical="top"/>
    </xf>
    <xf numFmtId="0" fontId="12" fillId="2" borderId="4" xfId="0" applyNumberFormat="1" applyFont="1" applyFill="1" applyBorder="1" applyAlignment="1" applyProtection="1">
      <alignment horizontal="center" vertical="top"/>
    </xf>
    <xf numFmtId="1" fontId="12" fillId="2" borderId="5" xfId="0" applyNumberFormat="1" applyFont="1" applyFill="1" applyBorder="1" applyAlignment="1" applyProtection="1">
      <alignment horizontal="center" vertical="top"/>
    </xf>
    <xf numFmtId="1" fontId="12" fillId="2" borderId="7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 wrapText="1"/>
    </xf>
    <xf numFmtId="0" fontId="12" fillId="2" borderId="1" xfId="0" applyNumberFormat="1" applyFont="1" applyFill="1" applyBorder="1" applyAlignment="1" applyProtection="1">
      <alignment vertical="top" wrapText="1"/>
    </xf>
    <xf numFmtId="0" fontId="12" fillId="2" borderId="1" xfId="0" applyNumberFormat="1" applyFont="1" applyFill="1" applyBorder="1" applyAlignment="1" applyProtection="1">
      <alignment horizontal="center" vertical="top" wrapText="1"/>
    </xf>
    <xf numFmtId="0" fontId="12" fillId="2" borderId="1" xfId="0" applyNumberFormat="1" applyFont="1" applyFill="1" applyBorder="1" applyAlignment="1" applyProtection="1">
      <alignment horizontal="left" vertical="top"/>
    </xf>
    <xf numFmtId="0" fontId="12" fillId="2" borderId="5" xfId="0" applyNumberFormat="1" applyFont="1" applyFill="1" applyBorder="1" applyAlignment="1" applyProtection="1">
      <alignment horizontal="left" vertical="top"/>
    </xf>
    <xf numFmtId="0" fontId="12" fillId="2" borderId="6" xfId="0" applyNumberFormat="1" applyFont="1" applyFill="1" applyBorder="1" applyAlignment="1" applyProtection="1">
      <alignment horizontal="left" vertical="top"/>
    </xf>
    <xf numFmtId="0" fontId="12" fillId="2" borderId="7" xfId="0" applyNumberFormat="1" applyFont="1" applyFill="1" applyBorder="1" applyAlignment="1" applyProtection="1">
      <alignment horizontal="left" vertical="top"/>
    </xf>
    <xf numFmtId="0" fontId="12" fillId="2" borderId="2" xfId="0" applyNumberFormat="1" applyFont="1" applyFill="1" applyBorder="1" applyAlignment="1" applyProtection="1">
      <alignment vertical="top" wrapText="1"/>
    </xf>
    <xf numFmtId="0" fontId="12" fillId="2" borderId="4" xfId="0" applyNumberFormat="1" applyFont="1" applyFill="1" applyBorder="1" applyAlignment="1" applyProtection="1">
      <alignment vertical="top" wrapText="1"/>
    </xf>
    <xf numFmtId="0" fontId="12" fillId="2" borderId="3" xfId="0" applyNumberFormat="1" applyFont="1" applyFill="1" applyBorder="1" applyAlignment="1" applyProtection="1">
      <alignment vertical="top" wrapText="1"/>
    </xf>
    <xf numFmtId="0" fontId="12" fillId="2" borderId="8" xfId="0" applyNumberFormat="1" applyFont="1" applyFill="1" applyBorder="1" applyAlignment="1" applyProtection="1">
      <alignment vertical="top" wrapText="1"/>
    </xf>
    <xf numFmtId="0" fontId="12" fillId="2" borderId="9" xfId="0" applyNumberFormat="1" applyFont="1" applyFill="1" applyBorder="1" applyAlignment="1" applyProtection="1">
      <alignment vertical="top" wrapText="1"/>
    </xf>
    <xf numFmtId="0" fontId="12" fillId="2" borderId="12" xfId="0" applyNumberFormat="1" applyFont="1" applyFill="1" applyBorder="1" applyAlignment="1" applyProtection="1">
      <alignment vertical="top" wrapText="1"/>
    </xf>
    <xf numFmtId="0" fontId="12" fillId="2" borderId="13" xfId="0" applyNumberFormat="1" applyFont="1" applyFill="1" applyBorder="1" applyAlignment="1" applyProtection="1">
      <alignment vertical="top" wrapText="1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2" fillId="2" borderId="14" xfId="0" applyNumberFormat="1" applyFont="1" applyFill="1" applyBorder="1" applyAlignment="1" applyProtection="1">
      <alignment vertical="top" wrapText="1"/>
    </xf>
    <xf numFmtId="0" fontId="12" fillId="2" borderId="10" xfId="0" applyNumberFormat="1" applyFont="1" applyFill="1" applyBorder="1" applyAlignment="1" applyProtection="1">
      <alignment vertical="top" wrapText="1"/>
    </xf>
    <xf numFmtId="0" fontId="12" fillId="2" borderId="11" xfId="0" applyNumberFormat="1" applyFont="1" applyFill="1" applyBorder="1" applyAlignment="1" applyProtection="1">
      <alignment vertical="top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2" fillId="2" borderId="5" xfId="0" applyNumberFormat="1" applyFont="1" applyFill="1" applyBorder="1" applyAlignment="1" applyProtection="1">
      <alignment horizontal="center" vertical="top"/>
    </xf>
    <xf numFmtId="0" fontId="12" fillId="2" borderId="6" xfId="0" applyNumberFormat="1" applyFont="1" applyFill="1" applyBorder="1" applyAlignment="1" applyProtection="1">
      <alignment horizontal="center" vertical="top"/>
    </xf>
    <xf numFmtId="0" fontId="12" fillId="2" borderId="7" xfId="0" applyNumberFormat="1" applyFont="1" applyFill="1" applyBorder="1" applyAlignment="1" applyProtection="1">
      <alignment horizontal="center" vertical="top"/>
    </xf>
    <xf numFmtId="0" fontId="12" fillId="2" borderId="5" xfId="0" applyNumberFormat="1" applyFont="1" applyFill="1" applyBorder="1" applyAlignment="1" applyProtection="1">
      <alignment horizontal="center" vertical="top" wrapText="1"/>
    </xf>
    <xf numFmtId="0" fontId="12" fillId="2" borderId="6" xfId="0" applyNumberFormat="1" applyFont="1" applyFill="1" applyBorder="1" applyAlignment="1" applyProtection="1">
      <alignment horizontal="center" vertical="top" wrapText="1"/>
    </xf>
    <xf numFmtId="0" fontId="12" fillId="2" borderId="7" xfId="0" applyNumberFormat="1" applyFont="1" applyFill="1" applyBorder="1" applyAlignment="1" applyProtection="1">
      <alignment horizontal="center" vertical="top" wrapText="1"/>
    </xf>
    <xf numFmtId="0" fontId="8" fillId="2" borderId="0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vertical="top" wrapText="1"/>
    </xf>
    <xf numFmtId="0" fontId="11" fillId="2" borderId="4" xfId="0" applyNumberFormat="1" applyFont="1" applyFill="1" applyBorder="1" applyAlignment="1" applyProtection="1">
      <alignment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11" fillId="2" borderId="2" xfId="0" applyNumberFormat="1" applyFont="1" applyFill="1" applyBorder="1" applyAlignment="1" applyProtection="1">
      <alignment horizontal="center" vertical="top" wrapText="1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11" fillId="2" borderId="4" xfId="0" applyNumberFormat="1" applyFont="1" applyFill="1" applyBorder="1" applyAlignment="1" applyProtection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abSelected="1" zoomScale="85" zoomScaleNormal="85" workbookViewId="0">
      <pane ySplit="7" topLeftCell="A20" activePane="bottomLeft" state="frozen"/>
      <selection pane="bottomLeft" activeCell="O34" sqref="O34"/>
    </sheetView>
  </sheetViews>
  <sheetFormatPr defaultRowHeight="18.75" x14ac:dyDescent="0.2"/>
  <cols>
    <col min="1" max="1" width="6.140625" style="3" customWidth="1"/>
    <col min="2" max="2" width="4" style="3" customWidth="1"/>
    <col min="3" max="3" width="6" style="3" customWidth="1"/>
    <col min="4" max="4" width="55.28515625" style="3" customWidth="1"/>
    <col min="5" max="5" width="15.28515625" style="4" customWidth="1"/>
    <col min="6" max="6" width="16.7109375" style="3" customWidth="1"/>
    <col min="7" max="7" width="17.7109375" style="3" customWidth="1"/>
    <col min="8" max="8" width="16.7109375" style="3" customWidth="1"/>
    <col min="9" max="9" width="16.5703125" style="3" customWidth="1"/>
    <col min="10" max="10" width="14" style="3" customWidth="1"/>
    <col min="11" max="11" width="2" style="3" customWidth="1"/>
    <col min="12" max="12" width="16.5703125" style="3" customWidth="1"/>
    <col min="13" max="13" width="15" style="3" customWidth="1"/>
    <col min="14" max="14" width="1.28515625" style="3" customWidth="1"/>
    <col min="15" max="15" width="16.28515625" style="3" customWidth="1"/>
    <col min="16" max="16" width="13.7109375" style="3" customWidth="1"/>
    <col min="17" max="17" width="3.85546875" style="3" customWidth="1"/>
  </cols>
  <sheetData>
    <row r="1" spans="1:17" s="6" customFormat="1" x14ac:dyDescent="0.2">
      <c r="A1" s="2" t="s">
        <v>0</v>
      </c>
      <c r="B1" s="3"/>
      <c r="C1" s="3"/>
      <c r="D1" s="3"/>
      <c r="E1" s="4"/>
      <c r="F1" s="5">
        <v>2018</v>
      </c>
      <c r="G1" s="5">
        <v>2019</v>
      </c>
      <c r="H1" s="5">
        <v>2020</v>
      </c>
      <c r="I1" s="5">
        <v>2021</v>
      </c>
      <c r="J1" s="41"/>
      <c r="K1" s="41"/>
      <c r="L1" s="41">
        <v>2022</v>
      </c>
      <c r="M1" s="41"/>
      <c r="N1" s="41"/>
      <c r="O1" s="41">
        <v>2023</v>
      </c>
      <c r="P1" s="41"/>
      <c r="Q1" s="41"/>
    </row>
    <row r="2" spans="1:17" s="6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0"/>
      <c r="K2" s="40"/>
      <c r="L2" s="4"/>
      <c r="M2" s="40"/>
      <c r="N2" s="40"/>
      <c r="O2" s="4"/>
      <c r="P2" s="4"/>
      <c r="Q2" s="4"/>
    </row>
    <row r="3" spans="1:17" s="6" customFormat="1" x14ac:dyDescent="0.2">
      <c r="A3" s="91" t="s">
        <v>78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6" customFormat="1" ht="3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0"/>
      <c r="K4" s="40"/>
      <c r="L4" s="4"/>
      <c r="M4" s="4"/>
      <c r="N4" s="4"/>
      <c r="O4" s="4"/>
      <c r="P4" s="4"/>
      <c r="Q4" s="4"/>
    </row>
    <row r="5" spans="1:17" s="6" customFormat="1" ht="24" customHeight="1" x14ac:dyDescent="0.2">
      <c r="A5" s="58" t="s">
        <v>1</v>
      </c>
      <c r="B5" s="72" t="s">
        <v>69</v>
      </c>
      <c r="C5" s="72"/>
      <c r="D5" s="72"/>
      <c r="E5" s="58" t="s">
        <v>2</v>
      </c>
      <c r="F5" s="77" t="s">
        <v>76</v>
      </c>
      <c r="G5" s="77" t="s">
        <v>75</v>
      </c>
      <c r="H5" s="77" t="s">
        <v>77</v>
      </c>
      <c r="I5" s="76" t="s">
        <v>3</v>
      </c>
      <c r="J5" s="76"/>
      <c r="K5" s="76"/>
      <c r="L5" s="76"/>
      <c r="M5" s="76"/>
      <c r="N5" s="76"/>
      <c r="O5" s="76"/>
      <c r="P5" s="76"/>
      <c r="Q5" s="76"/>
    </row>
    <row r="6" spans="1:17" s="6" customFormat="1" ht="17.25" customHeight="1" x14ac:dyDescent="0.2">
      <c r="A6" s="58"/>
      <c r="B6" s="72"/>
      <c r="C6" s="72"/>
      <c r="D6" s="72"/>
      <c r="E6" s="58"/>
      <c r="F6" s="77"/>
      <c r="G6" s="77"/>
      <c r="H6" s="77"/>
      <c r="I6" s="76">
        <v>2025</v>
      </c>
      <c r="J6" s="76"/>
      <c r="K6" s="76"/>
      <c r="L6" s="76">
        <v>2026</v>
      </c>
      <c r="M6" s="76"/>
      <c r="N6" s="76"/>
      <c r="O6" s="76">
        <v>2027</v>
      </c>
      <c r="P6" s="76"/>
      <c r="Q6" s="76"/>
    </row>
    <row r="7" spans="1:17" s="6" customFormat="1" ht="33" customHeight="1" x14ac:dyDescent="0.2">
      <c r="A7" s="58"/>
      <c r="B7" s="72"/>
      <c r="C7" s="72"/>
      <c r="D7" s="72"/>
      <c r="E7" s="58"/>
      <c r="F7" s="30" t="s">
        <v>4</v>
      </c>
      <c r="G7" s="30" t="s">
        <v>4</v>
      </c>
      <c r="H7" s="30" t="s">
        <v>5</v>
      </c>
      <c r="I7" s="29" t="s">
        <v>70</v>
      </c>
      <c r="J7" s="76" t="s">
        <v>71</v>
      </c>
      <c r="K7" s="76"/>
      <c r="L7" s="29" t="s">
        <v>70</v>
      </c>
      <c r="M7" s="76" t="s">
        <v>71</v>
      </c>
      <c r="N7" s="76"/>
      <c r="O7" s="29" t="s">
        <v>70</v>
      </c>
      <c r="P7" s="76" t="s">
        <v>71</v>
      </c>
      <c r="Q7" s="76"/>
    </row>
    <row r="8" spans="1:17" s="6" customFormat="1" ht="18.75" customHeight="1" x14ac:dyDescent="0.2">
      <c r="A8" s="7">
        <v>1</v>
      </c>
      <c r="B8" s="72">
        <v>2</v>
      </c>
      <c r="C8" s="72"/>
      <c r="D8" s="72"/>
      <c r="E8" s="23">
        <v>3</v>
      </c>
      <c r="F8" s="30">
        <v>4</v>
      </c>
      <c r="G8" s="30">
        <v>5</v>
      </c>
      <c r="H8" s="30">
        <v>6</v>
      </c>
      <c r="I8" s="29">
        <v>7</v>
      </c>
      <c r="J8" s="76">
        <v>8</v>
      </c>
      <c r="K8" s="76"/>
      <c r="L8" s="29">
        <v>9</v>
      </c>
      <c r="M8" s="76">
        <v>10</v>
      </c>
      <c r="N8" s="76"/>
      <c r="O8" s="29">
        <v>11</v>
      </c>
      <c r="P8" s="76">
        <v>12</v>
      </c>
      <c r="Q8" s="76"/>
    </row>
    <row r="9" spans="1:17" s="6" customFormat="1" ht="46.5" customHeight="1" x14ac:dyDescent="0.2">
      <c r="A9" s="27" t="s">
        <v>6</v>
      </c>
      <c r="B9" s="70" t="s">
        <v>72</v>
      </c>
      <c r="C9" s="73"/>
      <c r="D9" s="71"/>
      <c r="E9" s="31"/>
      <c r="F9" s="22">
        <v>79</v>
      </c>
      <c r="G9" s="22">
        <v>59</v>
      </c>
      <c r="H9" s="22">
        <v>59</v>
      </c>
      <c r="I9" s="22">
        <v>59</v>
      </c>
      <c r="J9" s="42">
        <v>59</v>
      </c>
      <c r="K9" s="43"/>
      <c r="L9" s="22">
        <v>59</v>
      </c>
      <c r="M9" s="42">
        <v>59</v>
      </c>
      <c r="N9" s="43"/>
      <c r="O9" s="22">
        <v>59</v>
      </c>
      <c r="P9" s="42">
        <v>59</v>
      </c>
      <c r="Q9" s="43"/>
    </row>
    <row r="10" spans="1:17" s="6" customFormat="1" ht="45.75" customHeight="1" x14ac:dyDescent="0.2">
      <c r="A10" s="26" t="s">
        <v>7</v>
      </c>
      <c r="B10" s="65" t="s">
        <v>8</v>
      </c>
      <c r="C10" s="67"/>
      <c r="D10" s="66"/>
      <c r="E10" s="25" t="s">
        <v>9</v>
      </c>
      <c r="F10" s="8">
        <v>1790</v>
      </c>
      <c r="G10" s="8">
        <v>1547</v>
      </c>
      <c r="H10" s="8">
        <v>1547</v>
      </c>
      <c r="I10" s="8">
        <v>1547</v>
      </c>
      <c r="J10" s="42">
        <v>1547</v>
      </c>
      <c r="K10" s="43"/>
      <c r="L10" s="8">
        <v>1547</v>
      </c>
      <c r="M10" s="42">
        <v>1547</v>
      </c>
      <c r="N10" s="43"/>
      <c r="O10" s="8">
        <v>1547</v>
      </c>
      <c r="P10" s="42">
        <v>1547</v>
      </c>
      <c r="Q10" s="43"/>
    </row>
    <row r="11" spans="1:17" s="6" customFormat="1" ht="27" customHeight="1" x14ac:dyDescent="0.2">
      <c r="A11" s="62" t="s">
        <v>10</v>
      </c>
      <c r="B11" s="65" t="s">
        <v>11</v>
      </c>
      <c r="C11" s="67"/>
      <c r="D11" s="66"/>
      <c r="E11" s="81" t="s">
        <v>12</v>
      </c>
      <c r="F11" s="8">
        <v>1507</v>
      </c>
      <c r="G11" s="8">
        <v>1757</v>
      </c>
      <c r="H11" s="8">
        <v>1757</v>
      </c>
      <c r="I11" s="8">
        <v>1757</v>
      </c>
      <c r="J11" s="42">
        <v>1757</v>
      </c>
      <c r="K11" s="43"/>
      <c r="L11" s="8">
        <v>1757</v>
      </c>
      <c r="M11" s="42">
        <v>1757</v>
      </c>
      <c r="N11" s="43"/>
      <c r="O11" s="8">
        <v>1757</v>
      </c>
      <c r="P11" s="42">
        <v>1757</v>
      </c>
      <c r="Q11" s="43"/>
    </row>
    <row r="12" spans="1:17" s="6" customFormat="1" ht="27" customHeight="1" x14ac:dyDescent="0.2">
      <c r="A12" s="63"/>
      <c r="B12" s="68" t="s">
        <v>13</v>
      </c>
      <c r="C12" s="69"/>
      <c r="D12" s="24" t="s">
        <v>14</v>
      </c>
      <c r="E12" s="82"/>
      <c r="F12" s="8"/>
      <c r="G12" s="8"/>
      <c r="H12" s="8"/>
      <c r="I12" s="8"/>
      <c r="J12" s="42"/>
      <c r="K12" s="43"/>
      <c r="L12" s="8"/>
      <c r="M12" s="42"/>
      <c r="N12" s="43"/>
      <c r="O12" s="8"/>
      <c r="P12" s="42"/>
      <c r="Q12" s="43"/>
    </row>
    <row r="13" spans="1:17" s="6" customFormat="1" ht="17.25" x14ac:dyDescent="0.2">
      <c r="A13" s="64"/>
      <c r="B13" s="70"/>
      <c r="C13" s="71"/>
      <c r="D13" s="24" t="s">
        <v>15</v>
      </c>
      <c r="E13" s="83"/>
      <c r="F13" s="9"/>
      <c r="G13" s="9"/>
      <c r="H13" s="9"/>
      <c r="I13" s="9"/>
      <c r="J13" s="42"/>
      <c r="K13" s="43"/>
      <c r="L13" s="9"/>
      <c r="M13" s="42"/>
      <c r="N13" s="43"/>
      <c r="O13" s="9"/>
      <c r="P13" s="42"/>
      <c r="Q13" s="43"/>
    </row>
    <row r="14" spans="1:17" s="6" customFormat="1" ht="32.25" customHeight="1" x14ac:dyDescent="0.2">
      <c r="A14" s="62" t="s">
        <v>16</v>
      </c>
      <c r="B14" s="65" t="s">
        <v>17</v>
      </c>
      <c r="C14" s="67"/>
      <c r="D14" s="66"/>
      <c r="E14" s="81" t="s">
        <v>73</v>
      </c>
      <c r="F14" s="8">
        <v>606</v>
      </c>
      <c r="G14" s="8">
        <v>727</v>
      </c>
      <c r="H14" s="8">
        <v>727</v>
      </c>
      <c r="I14" s="8">
        <v>727</v>
      </c>
      <c r="J14" s="42">
        <v>727</v>
      </c>
      <c r="K14" s="43"/>
      <c r="L14" s="8">
        <v>727</v>
      </c>
      <c r="M14" s="42">
        <v>727</v>
      </c>
      <c r="N14" s="43"/>
      <c r="O14" s="8">
        <v>727</v>
      </c>
      <c r="P14" s="42">
        <v>727</v>
      </c>
      <c r="Q14" s="43"/>
    </row>
    <row r="15" spans="1:17" s="6" customFormat="1" ht="26.25" customHeight="1" x14ac:dyDescent="0.2">
      <c r="A15" s="63"/>
      <c r="B15" s="68" t="s">
        <v>13</v>
      </c>
      <c r="C15" s="69"/>
      <c r="D15" s="24" t="s">
        <v>18</v>
      </c>
      <c r="E15" s="82"/>
      <c r="F15" s="8">
        <v>74</v>
      </c>
      <c r="G15" s="8">
        <v>118</v>
      </c>
      <c r="H15" s="8">
        <v>118</v>
      </c>
      <c r="I15" s="8">
        <v>118</v>
      </c>
      <c r="J15" s="42">
        <v>118</v>
      </c>
      <c r="K15" s="43"/>
      <c r="L15" s="8">
        <v>118</v>
      </c>
      <c r="M15" s="42">
        <v>118</v>
      </c>
      <c r="N15" s="43"/>
      <c r="O15" s="8">
        <v>118</v>
      </c>
      <c r="P15" s="42">
        <v>118</v>
      </c>
      <c r="Q15" s="43"/>
    </row>
    <row r="16" spans="1:17" s="6" customFormat="1" ht="17.25" x14ac:dyDescent="0.2">
      <c r="A16" s="63"/>
      <c r="B16" s="74"/>
      <c r="C16" s="75"/>
      <c r="D16" s="24" t="s">
        <v>19</v>
      </c>
      <c r="E16" s="82"/>
      <c r="F16" s="9"/>
      <c r="G16" s="9"/>
      <c r="H16" s="8"/>
      <c r="I16" s="9"/>
      <c r="J16" s="42"/>
      <c r="K16" s="43"/>
      <c r="L16" s="9"/>
      <c r="M16" s="42"/>
      <c r="N16" s="43"/>
      <c r="O16" s="9"/>
      <c r="P16" s="42"/>
      <c r="Q16" s="43"/>
    </row>
    <row r="17" spans="1:17" s="6" customFormat="1" ht="17.25" x14ac:dyDescent="0.2">
      <c r="A17" s="63"/>
      <c r="B17" s="74"/>
      <c r="C17" s="75"/>
      <c r="D17" s="24" t="s">
        <v>20</v>
      </c>
      <c r="E17" s="82"/>
      <c r="F17" s="9"/>
      <c r="G17" s="9"/>
      <c r="H17" s="9"/>
      <c r="I17" s="9"/>
      <c r="J17" s="42"/>
      <c r="K17" s="43"/>
      <c r="L17" s="9"/>
      <c r="M17" s="42"/>
      <c r="N17" s="43"/>
      <c r="O17" s="9"/>
      <c r="P17" s="42"/>
      <c r="Q17" s="43"/>
    </row>
    <row r="18" spans="1:17" s="6" customFormat="1" ht="17.25" x14ac:dyDescent="0.2">
      <c r="A18" s="63"/>
      <c r="B18" s="74"/>
      <c r="C18" s="75"/>
      <c r="D18" s="24" t="s">
        <v>21</v>
      </c>
      <c r="E18" s="82"/>
      <c r="F18" s="9"/>
      <c r="G18" s="9"/>
      <c r="H18" s="9"/>
      <c r="I18" s="9"/>
      <c r="J18" s="42"/>
      <c r="K18" s="43"/>
      <c r="L18" s="9"/>
      <c r="M18" s="42"/>
      <c r="N18" s="43"/>
      <c r="O18" s="9"/>
      <c r="P18" s="42"/>
      <c r="Q18" s="43"/>
    </row>
    <row r="19" spans="1:17" s="6" customFormat="1" ht="17.25" x14ac:dyDescent="0.2">
      <c r="A19" s="63"/>
      <c r="B19" s="74"/>
      <c r="C19" s="75"/>
      <c r="D19" s="24" t="s">
        <v>22</v>
      </c>
      <c r="E19" s="82"/>
      <c r="F19" s="9"/>
      <c r="G19" s="9"/>
      <c r="H19" s="9"/>
      <c r="I19" s="9"/>
      <c r="J19" s="42"/>
      <c r="K19" s="43"/>
      <c r="L19" s="9"/>
      <c r="M19" s="42"/>
      <c r="N19" s="43"/>
      <c r="O19" s="9"/>
      <c r="P19" s="42"/>
      <c r="Q19" s="43"/>
    </row>
    <row r="20" spans="1:17" s="6" customFormat="1" ht="24" customHeight="1" x14ac:dyDescent="0.2">
      <c r="A20" s="64"/>
      <c r="B20" s="70"/>
      <c r="C20" s="71"/>
      <c r="D20" s="24" t="s">
        <v>23</v>
      </c>
      <c r="E20" s="83"/>
      <c r="F20" s="9"/>
      <c r="G20" s="9"/>
      <c r="H20" s="9"/>
      <c r="I20" s="9"/>
      <c r="J20" s="42"/>
      <c r="K20" s="43"/>
      <c r="L20" s="9"/>
      <c r="M20" s="42"/>
      <c r="N20" s="43"/>
      <c r="O20" s="9"/>
      <c r="P20" s="42"/>
      <c r="Q20" s="43"/>
    </row>
    <row r="21" spans="1:17" s="6" customFormat="1" ht="30" customHeight="1" x14ac:dyDescent="0.2">
      <c r="A21" s="26" t="s">
        <v>24</v>
      </c>
      <c r="B21" s="65" t="s">
        <v>25</v>
      </c>
      <c r="C21" s="67"/>
      <c r="D21" s="66"/>
      <c r="E21" s="25" t="s">
        <v>26</v>
      </c>
      <c r="F21" s="10">
        <v>0.23</v>
      </c>
      <c r="G21" s="10">
        <v>0.27</v>
      </c>
      <c r="H21" s="10">
        <v>0.27</v>
      </c>
      <c r="I21" s="10">
        <v>0.27</v>
      </c>
      <c r="J21" s="54">
        <v>0.27</v>
      </c>
      <c r="K21" s="55"/>
      <c r="L21" s="10">
        <v>0.27</v>
      </c>
      <c r="M21" s="54">
        <v>0.27</v>
      </c>
      <c r="N21" s="55"/>
      <c r="O21" s="10">
        <v>0.27</v>
      </c>
      <c r="P21" s="54">
        <v>0.27</v>
      </c>
      <c r="Q21" s="55"/>
    </row>
    <row r="22" spans="1:17" s="6" customFormat="1" ht="30.75" customHeight="1" x14ac:dyDescent="0.2">
      <c r="A22" s="78" t="s">
        <v>27</v>
      </c>
      <c r="B22" s="65" t="s">
        <v>28</v>
      </c>
      <c r="C22" s="67"/>
      <c r="D22" s="66"/>
      <c r="E22" s="81" t="s">
        <v>9</v>
      </c>
      <c r="F22" s="11">
        <f>F23+F29</f>
        <v>49790</v>
      </c>
      <c r="G22" s="11">
        <f>G23+G29</f>
        <v>83032</v>
      </c>
      <c r="H22" s="8">
        <f>H23+H29</f>
        <v>89757.59199999999</v>
      </c>
      <c r="I22" s="8">
        <f>I23+I29</f>
        <v>93347.895679999987</v>
      </c>
      <c r="J22" s="42">
        <f>J23+J29</f>
        <v>94245.471600000004</v>
      </c>
      <c r="K22" s="43"/>
      <c r="L22" s="8">
        <f>L23+L29</f>
        <v>97081.811507199993</v>
      </c>
      <c r="M22" s="42">
        <f t="shared" ref="M22:P22" si="0">M23+M29</f>
        <v>98015.290464000005</v>
      </c>
      <c r="N22" s="43"/>
      <c r="O22" s="8">
        <f t="shared" si="0"/>
        <v>100965.083967488</v>
      </c>
      <c r="P22" s="42">
        <f t="shared" si="0"/>
        <v>101935.90208256</v>
      </c>
      <c r="Q22" s="43"/>
    </row>
    <row r="23" spans="1:17" s="6" customFormat="1" ht="39" customHeight="1" x14ac:dyDescent="0.2">
      <c r="A23" s="79"/>
      <c r="B23" s="81" t="s">
        <v>29</v>
      </c>
      <c r="C23" s="65" t="s">
        <v>30</v>
      </c>
      <c r="D23" s="66"/>
      <c r="E23" s="82"/>
      <c r="F23" s="8">
        <v>1187</v>
      </c>
      <c r="G23" s="8">
        <f>G24+G25</f>
        <v>1314</v>
      </c>
      <c r="H23" s="8">
        <f>H24+H25</f>
        <v>1420.434</v>
      </c>
      <c r="I23" s="8">
        <f>I24+I25</f>
        <v>1477.25136</v>
      </c>
      <c r="J23" s="42">
        <f>J24+J25</f>
        <v>1491.4557</v>
      </c>
      <c r="K23" s="43"/>
      <c r="L23" s="8">
        <f>L24+L25</f>
        <v>1536.3414144000001</v>
      </c>
      <c r="M23" s="42">
        <f>M24+M25</f>
        <v>1551.113928</v>
      </c>
      <c r="N23" s="43"/>
      <c r="O23" s="8">
        <f>O24+O25</f>
        <v>1597.795070976</v>
      </c>
      <c r="P23" s="42">
        <f t="shared" ref="P23" si="1">P24+P25</f>
        <v>1613.15848512</v>
      </c>
      <c r="Q23" s="43"/>
    </row>
    <row r="24" spans="1:17" s="6" customFormat="1" ht="29.25" customHeight="1" x14ac:dyDescent="0.2">
      <c r="A24" s="79"/>
      <c r="B24" s="82"/>
      <c r="C24" s="65" t="s">
        <v>31</v>
      </c>
      <c r="D24" s="66"/>
      <c r="E24" s="82"/>
      <c r="F24" s="8">
        <v>929</v>
      </c>
      <c r="G24" s="8">
        <v>873</v>
      </c>
      <c r="H24" s="8">
        <f>G24*H56</f>
        <v>943.71299999999997</v>
      </c>
      <c r="I24" s="8">
        <f>H24*I56</f>
        <v>981.46151999999995</v>
      </c>
      <c r="J24" s="42">
        <f>H24*J56</f>
        <v>990.89864999999998</v>
      </c>
      <c r="K24" s="43"/>
      <c r="L24" s="8">
        <f>I24*L56</f>
        <v>1020.7199808</v>
      </c>
      <c r="M24" s="42">
        <f>J24*M56</f>
        <v>1030.534596</v>
      </c>
      <c r="N24" s="43"/>
      <c r="O24" s="8">
        <f>L24*O56</f>
        <v>1061.548780032</v>
      </c>
      <c r="P24" s="42">
        <f>M24*P56</f>
        <v>1071.75597984</v>
      </c>
      <c r="Q24" s="43"/>
    </row>
    <row r="25" spans="1:17" s="6" customFormat="1" ht="33.75" customHeight="1" x14ac:dyDescent="0.2">
      <c r="A25" s="79"/>
      <c r="B25" s="82"/>
      <c r="C25" s="65" t="s">
        <v>32</v>
      </c>
      <c r="D25" s="66"/>
      <c r="E25" s="82"/>
      <c r="F25" s="8">
        <v>258</v>
      </c>
      <c r="G25" s="8">
        <v>441</v>
      </c>
      <c r="H25" s="8">
        <f>G25*H56</f>
        <v>476.721</v>
      </c>
      <c r="I25" s="8">
        <f>H25*I56</f>
        <v>495.78984000000003</v>
      </c>
      <c r="J25" s="42">
        <f>H25*J56</f>
        <v>500.55705</v>
      </c>
      <c r="K25" s="43"/>
      <c r="L25" s="8">
        <f>I25*L56</f>
        <v>515.62143360000005</v>
      </c>
      <c r="M25" s="42">
        <f>J25*M56</f>
        <v>520.57933200000002</v>
      </c>
      <c r="N25" s="43"/>
      <c r="O25" s="8">
        <f>L25*O56</f>
        <v>536.24629094400007</v>
      </c>
      <c r="P25" s="42">
        <f>M25*P56</f>
        <v>541.40250528000001</v>
      </c>
      <c r="Q25" s="43"/>
    </row>
    <row r="26" spans="1:17" s="6" customFormat="1" ht="18.75" customHeight="1" x14ac:dyDescent="0.2">
      <c r="A26" s="79"/>
      <c r="B26" s="82"/>
      <c r="C26" s="65" t="s">
        <v>33</v>
      </c>
      <c r="D26" s="66"/>
      <c r="E26" s="82"/>
      <c r="F26" s="9"/>
      <c r="G26" s="9"/>
      <c r="H26" s="8"/>
      <c r="I26" s="9"/>
      <c r="J26" s="42"/>
      <c r="K26" s="43"/>
      <c r="L26" s="9"/>
      <c r="M26" s="42"/>
      <c r="N26" s="43"/>
      <c r="O26" s="9"/>
      <c r="P26" s="42"/>
      <c r="Q26" s="43"/>
    </row>
    <row r="27" spans="1:17" s="6" customFormat="1" ht="23.25" customHeight="1" x14ac:dyDescent="0.2">
      <c r="A27" s="79"/>
      <c r="B27" s="82"/>
      <c r="C27" s="65" t="s">
        <v>31</v>
      </c>
      <c r="D27" s="66"/>
      <c r="E27" s="82"/>
      <c r="F27" s="9"/>
      <c r="G27" s="9"/>
      <c r="H27" s="8"/>
      <c r="I27" s="9"/>
      <c r="J27" s="42"/>
      <c r="K27" s="43"/>
      <c r="L27" s="9"/>
      <c r="M27" s="42"/>
      <c r="N27" s="43"/>
      <c r="O27" s="9"/>
      <c r="P27" s="42"/>
      <c r="Q27" s="43"/>
    </row>
    <row r="28" spans="1:17" s="6" customFormat="1" ht="24.75" customHeight="1" x14ac:dyDescent="0.2">
      <c r="A28" s="79"/>
      <c r="B28" s="82"/>
      <c r="C28" s="65" t="s">
        <v>34</v>
      </c>
      <c r="D28" s="66"/>
      <c r="E28" s="82"/>
      <c r="F28" s="9"/>
      <c r="G28" s="9"/>
      <c r="H28" s="8"/>
      <c r="I28" s="9"/>
      <c r="J28" s="42"/>
      <c r="K28" s="43"/>
      <c r="L28" s="9"/>
      <c r="M28" s="42"/>
      <c r="N28" s="43"/>
      <c r="O28" s="9"/>
      <c r="P28" s="42"/>
      <c r="Q28" s="43"/>
    </row>
    <row r="29" spans="1:17" s="6" customFormat="1" ht="49.5" customHeight="1" x14ac:dyDescent="0.2">
      <c r="A29" s="79"/>
      <c r="B29" s="82"/>
      <c r="C29" s="65" t="s">
        <v>35</v>
      </c>
      <c r="D29" s="66"/>
      <c r="E29" s="82"/>
      <c r="F29" s="11">
        <v>48603</v>
      </c>
      <c r="G29" s="11">
        <v>81718</v>
      </c>
      <c r="H29" s="11">
        <f>G29*1.081</f>
        <v>88337.157999999996</v>
      </c>
      <c r="I29" s="11">
        <f>H29*1.04</f>
        <v>91870.644319999992</v>
      </c>
      <c r="J29" s="48">
        <f>H29*1.05</f>
        <v>92754.015899999999</v>
      </c>
      <c r="K29" s="49"/>
      <c r="L29" s="11">
        <f>I29*1.04</f>
        <v>95545.470092799995</v>
      </c>
      <c r="M29" s="48">
        <f>J29*1.04</f>
        <v>96464.176535999999</v>
      </c>
      <c r="N29" s="49"/>
      <c r="O29" s="11">
        <f>L29*1.04</f>
        <v>99367.288896511993</v>
      </c>
      <c r="P29" s="48">
        <f>M29*1.04</f>
        <v>100322.74359744</v>
      </c>
      <c r="Q29" s="49"/>
    </row>
    <row r="30" spans="1:17" s="6" customFormat="1" ht="31.5" customHeight="1" x14ac:dyDescent="0.2">
      <c r="A30" s="79"/>
      <c r="B30" s="82"/>
      <c r="C30" s="65" t="s">
        <v>36</v>
      </c>
      <c r="D30" s="66"/>
      <c r="E30" s="82"/>
      <c r="F30" s="11"/>
      <c r="G30" s="11"/>
      <c r="H30" s="8"/>
      <c r="I30" s="8"/>
      <c r="J30" s="42"/>
      <c r="K30" s="43"/>
      <c r="L30" s="8"/>
      <c r="M30" s="42"/>
      <c r="N30" s="43"/>
      <c r="O30" s="8"/>
      <c r="P30" s="42"/>
      <c r="Q30" s="43"/>
    </row>
    <row r="31" spans="1:17" s="6" customFormat="1" ht="41.25" customHeight="1" x14ac:dyDescent="0.2">
      <c r="A31" s="79"/>
      <c r="B31" s="82"/>
      <c r="C31" s="68" t="s">
        <v>37</v>
      </c>
      <c r="D31" s="69"/>
      <c r="E31" s="82"/>
      <c r="F31" s="56"/>
      <c r="G31" s="56"/>
      <c r="H31" s="56"/>
      <c r="I31" s="56"/>
      <c r="J31" s="50"/>
      <c r="K31" s="51"/>
      <c r="L31" s="56"/>
      <c r="M31" s="50"/>
      <c r="N31" s="51"/>
      <c r="O31" s="12"/>
      <c r="P31" s="50"/>
      <c r="Q31" s="51"/>
    </row>
    <row r="32" spans="1:17" s="6" customFormat="1" ht="42" hidden="1" customHeight="1" x14ac:dyDescent="0.2">
      <c r="A32" s="80"/>
      <c r="B32" s="83"/>
      <c r="C32" s="70"/>
      <c r="D32" s="71"/>
      <c r="E32" s="83"/>
      <c r="F32" s="57"/>
      <c r="G32" s="57"/>
      <c r="H32" s="57"/>
      <c r="I32" s="57"/>
      <c r="J32" s="52"/>
      <c r="K32" s="53"/>
      <c r="L32" s="57"/>
      <c r="M32" s="52"/>
      <c r="N32" s="53"/>
      <c r="O32" s="13"/>
      <c r="P32" s="52"/>
      <c r="Q32" s="53"/>
    </row>
    <row r="33" spans="1:17" s="6" customFormat="1" ht="24.75" hidden="1" customHeight="1" x14ac:dyDescent="0.2">
      <c r="A33" s="28" t="s">
        <v>38</v>
      </c>
      <c r="B33" s="88" t="s">
        <v>39</v>
      </c>
      <c r="C33" s="89"/>
      <c r="D33" s="90"/>
      <c r="E33" s="23" t="s">
        <v>40</v>
      </c>
      <c r="F33" s="14">
        <v>5</v>
      </c>
      <c r="G33" s="14">
        <v>5</v>
      </c>
      <c r="H33" s="14">
        <v>6</v>
      </c>
      <c r="I33" s="14">
        <v>7</v>
      </c>
      <c r="J33" s="46">
        <v>8</v>
      </c>
      <c r="K33" s="47"/>
      <c r="L33" s="14">
        <v>9</v>
      </c>
      <c r="M33" s="46">
        <v>10</v>
      </c>
      <c r="N33" s="47"/>
      <c r="O33" s="14">
        <v>11</v>
      </c>
      <c r="P33" s="46">
        <v>12</v>
      </c>
      <c r="Q33" s="47"/>
    </row>
    <row r="34" spans="1:17" s="6" customFormat="1" ht="45" customHeight="1" x14ac:dyDescent="0.2">
      <c r="A34" s="61" t="s">
        <v>41</v>
      </c>
      <c r="B34" s="65" t="s">
        <v>42</v>
      </c>
      <c r="C34" s="67"/>
      <c r="D34" s="66"/>
      <c r="E34" s="60" t="s">
        <v>43</v>
      </c>
      <c r="F34" s="15">
        <v>334270.5</v>
      </c>
      <c r="G34" s="15">
        <v>579552.9</v>
      </c>
      <c r="H34" s="16">
        <f>G34*1.081</f>
        <v>626496.68489999999</v>
      </c>
      <c r="I34" s="16">
        <f>H34*1.04</f>
        <v>651556.55229600007</v>
      </c>
      <c r="J34" s="44">
        <f>H34*1.05</f>
        <v>657821.51914500003</v>
      </c>
      <c r="K34" s="45"/>
      <c r="L34" s="16">
        <f>I34*1.04</f>
        <v>677618.8143878401</v>
      </c>
      <c r="M34" s="44">
        <f>J34*1.04</f>
        <v>684134.37991080002</v>
      </c>
      <c r="N34" s="45"/>
      <c r="O34" s="16">
        <f>L34*1.04</f>
        <v>704723.56696335378</v>
      </c>
      <c r="P34" s="44">
        <f>M34*1.04</f>
        <v>711499.75510723202</v>
      </c>
      <c r="Q34" s="45"/>
    </row>
    <row r="35" spans="1:17" s="6" customFormat="1" ht="17.25" x14ac:dyDescent="0.2">
      <c r="A35" s="61"/>
      <c r="B35" s="59" t="s">
        <v>29</v>
      </c>
      <c r="C35" s="85" t="s">
        <v>86</v>
      </c>
      <c r="D35" s="86"/>
      <c r="E35" s="60"/>
      <c r="F35" s="17"/>
      <c r="G35" s="18"/>
      <c r="H35" s="18"/>
      <c r="I35" s="18"/>
      <c r="J35" s="44"/>
      <c r="K35" s="45"/>
      <c r="L35" s="18"/>
      <c r="M35" s="44"/>
      <c r="N35" s="45"/>
      <c r="O35" s="18"/>
      <c r="P35" s="44"/>
      <c r="Q35" s="45"/>
    </row>
    <row r="36" spans="1:17" s="6" customFormat="1" ht="17.25" x14ac:dyDescent="0.2">
      <c r="A36" s="61"/>
      <c r="B36" s="59"/>
      <c r="C36" s="59" t="s">
        <v>44</v>
      </c>
      <c r="D36" s="59"/>
      <c r="E36" s="60"/>
      <c r="F36" s="18"/>
      <c r="G36" s="18"/>
      <c r="H36" s="18"/>
      <c r="I36" s="18"/>
      <c r="J36" s="44"/>
      <c r="K36" s="45"/>
      <c r="L36" s="18"/>
      <c r="M36" s="44"/>
      <c r="N36" s="45"/>
      <c r="O36" s="18"/>
      <c r="P36" s="44"/>
      <c r="Q36" s="45"/>
    </row>
    <row r="37" spans="1:17" s="6" customFormat="1" ht="27.75" customHeight="1" x14ac:dyDescent="0.2">
      <c r="A37" s="61"/>
      <c r="B37" s="59"/>
      <c r="C37" s="59" t="s">
        <v>45</v>
      </c>
      <c r="D37" s="59"/>
      <c r="E37" s="60"/>
      <c r="F37" s="18"/>
      <c r="G37" s="18"/>
      <c r="H37" s="18"/>
      <c r="I37" s="18"/>
      <c r="J37" s="44"/>
      <c r="K37" s="45"/>
      <c r="L37" s="18"/>
      <c r="M37" s="44"/>
      <c r="N37" s="45"/>
      <c r="O37" s="18"/>
      <c r="P37" s="44"/>
      <c r="Q37" s="45"/>
    </row>
    <row r="38" spans="1:17" s="6" customFormat="1" ht="39.75" customHeight="1" x14ac:dyDescent="0.2">
      <c r="A38" s="61"/>
      <c r="B38" s="59"/>
      <c r="C38" s="59" t="s">
        <v>46</v>
      </c>
      <c r="D38" s="59"/>
      <c r="E38" s="60"/>
      <c r="F38" s="18"/>
      <c r="G38" s="18"/>
      <c r="H38" s="18"/>
      <c r="I38" s="18"/>
      <c r="J38" s="44"/>
      <c r="K38" s="45"/>
      <c r="L38" s="18"/>
      <c r="M38" s="44"/>
      <c r="N38" s="45"/>
      <c r="O38" s="18"/>
      <c r="P38" s="44"/>
      <c r="Q38" s="45"/>
    </row>
    <row r="39" spans="1:17" s="6" customFormat="1" ht="27.75" customHeight="1" x14ac:dyDescent="0.2">
      <c r="A39" s="61" t="s">
        <v>47</v>
      </c>
      <c r="B39" s="59" t="s">
        <v>48</v>
      </c>
      <c r="C39" s="59"/>
      <c r="D39" s="59"/>
      <c r="E39" s="60" t="s">
        <v>49</v>
      </c>
      <c r="F39" s="16">
        <f>F40+F41+F42</f>
        <v>25132</v>
      </c>
      <c r="G39" s="16">
        <f>G40+G41+G42</f>
        <v>34390</v>
      </c>
      <c r="H39" s="16">
        <f>H40+H41+H42</f>
        <v>37175.589999999997</v>
      </c>
      <c r="I39" s="16">
        <f>I40+I41+I42</f>
        <v>38662.613600000004</v>
      </c>
      <c r="J39" s="44">
        <f>J40+J41+J42</f>
        <v>39034.369500000001</v>
      </c>
      <c r="K39" s="45"/>
      <c r="L39" s="16">
        <f>L40+L41+L42</f>
        <v>40209.118144000007</v>
      </c>
      <c r="M39" s="44">
        <f>M40+M41+M42</f>
        <v>40595.744279999999</v>
      </c>
      <c r="N39" s="45"/>
      <c r="O39" s="16">
        <f>O40+O41+O42</f>
        <v>41817.482869760002</v>
      </c>
      <c r="P39" s="44">
        <f>P40+P41+P42</f>
        <v>42219.574051200005</v>
      </c>
      <c r="Q39" s="45"/>
    </row>
    <row r="40" spans="1:17" s="6" customFormat="1" ht="31.5" customHeight="1" x14ac:dyDescent="0.2">
      <c r="A40" s="61"/>
      <c r="B40" s="59" t="s">
        <v>13</v>
      </c>
      <c r="C40" s="59"/>
      <c r="D40" s="24" t="s">
        <v>50</v>
      </c>
      <c r="E40" s="60"/>
      <c r="F40" s="16">
        <v>806</v>
      </c>
      <c r="G40" s="16">
        <v>833</v>
      </c>
      <c r="H40" s="16">
        <f>G40*1.081</f>
        <v>900.47299999999996</v>
      </c>
      <c r="I40" s="16">
        <f>H40*1.04</f>
        <v>936.49191999999994</v>
      </c>
      <c r="J40" s="44">
        <f>H40*1.05</f>
        <v>945.49665000000005</v>
      </c>
      <c r="K40" s="45"/>
      <c r="L40" s="16">
        <f t="shared" ref="L40:M42" si="2">I40*1.04</f>
        <v>973.95159679999995</v>
      </c>
      <c r="M40" s="44">
        <f t="shared" si="2"/>
        <v>983.31651600000009</v>
      </c>
      <c r="N40" s="45"/>
      <c r="O40" s="16">
        <f t="shared" ref="O40:P42" si="3">L40*1.04</f>
        <v>1012.909660672</v>
      </c>
      <c r="P40" s="44">
        <f t="shared" si="3"/>
        <v>1022.6491766400002</v>
      </c>
      <c r="Q40" s="45"/>
    </row>
    <row r="41" spans="1:17" s="6" customFormat="1" ht="30" customHeight="1" x14ac:dyDescent="0.2">
      <c r="A41" s="61"/>
      <c r="B41" s="59"/>
      <c r="C41" s="59"/>
      <c r="D41" s="24" t="s">
        <v>51</v>
      </c>
      <c r="E41" s="60"/>
      <c r="F41" s="16">
        <v>15465</v>
      </c>
      <c r="G41" s="16">
        <v>19583</v>
      </c>
      <c r="H41" s="16">
        <f>G41*1.081</f>
        <v>21169.222999999998</v>
      </c>
      <c r="I41" s="16">
        <f>H41*1.04</f>
        <v>22015.99192</v>
      </c>
      <c r="J41" s="44">
        <f>H41*1.05</f>
        <v>22227.684149999997</v>
      </c>
      <c r="K41" s="45"/>
      <c r="L41" s="16">
        <f t="shared" si="2"/>
        <v>22896.631596800002</v>
      </c>
      <c r="M41" s="44">
        <f t="shared" si="2"/>
        <v>23116.791515999998</v>
      </c>
      <c r="N41" s="45"/>
      <c r="O41" s="16">
        <f t="shared" si="3"/>
        <v>23812.496860672003</v>
      </c>
      <c r="P41" s="44">
        <f t="shared" si="3"/>
        <v>24041.463176639998</v>
      </c>
      <c r="Q41" s="45"/>
    </row>
    <row r="42" spans="1:17" s="6" customFormat="1" ht="27.75" customHeight="1" x14ac:dyDescent="0.2">
      <c r="A42" s="61"/>
      <c r="B42" s="59"/>
      <c r="C42" s="59"/>
      <c r="D42" s="24" t="s">
        <v>52</v>
      </c>
      <c r="E42" s="60"/>
      <c r="F42" s="16">
        <v>8861</v>
      </c>
      <c r="G42" s="16">
        <v>13974</v>
      </c>
      <c r="H42" s="16">
        <f>G42*1.081</f>
        <v>15105.894</v>
      </c>
      <c r="I42" s="16">
        <f>H42*1.04</f>
        <v>15710.129760000002</v>
      </c>
      <c r="J42" s="44">
        <f>H42*1.05</f>
        <v>15861.188700000001</v>
      </c>
      <c r="K42" s="45"/>
      <c r="L42" s="16">
        <f t="shared" si="2"/>
        <v>16338.534950400002</v>
      </c>
      <c r="M42" s="44">
        <f t="shared" si="2"/>
        <v>16495.636248000003</v>
      </c>
      <c r="N42" s="45"/>
      <c r="O42" s="16">
        <f t="shared" si="3"/>
        <v>16992.076348416002</v>
      </c>
      <c r="P42" s="44">
        <f t="shared" si="3"/>
        <v>17155.461697920004</v>
      </c>
      <c r="Q42" s="45"/>
    </row>
    <row r="43" spans="1:17" s="6" customFormat="1" ht="30.75" customHeight="1" x14ac:dyDescent="0.2">
      <c r="A43" s="26" t="s">
        <v>53</v>
      </c>
      <c r="B43" s="59" t="s">
        <v>54</v>
      </c>
      <c r="C43" s="59"/>
      <c r="D43" s="59"/>
      <c r="E43" s="25" t="s">
        <v>49</v>
      </c>
      <c r="F43" s="18"/>
      <c r="G43" s="18"/>
      <c r="H43" s="18"/>
      <c r="I43" s="18"/>
      <c r="J43" s="44"/>
      <c r="K43" s="45"/>
      <c r="L43" s="18"/>
      <c r="M43" s="44"/>
      <c r="N43" s="45"/>
      <c r="O43" s="18"/>
      <c r="P43" s="44"/>
      <c r="Q43" s="45"/>
    </row>
    <row r="44" spans="1:17" s="6" customFormat="1" ht="30" customHeight="1" x14ac:dyDescent="0.2">
      <c r="A44" s="26" t="s">
        <v>55</v>
      </c>
      <c r="B44" s="59" t="s">
        <v>56</v>
      </c>
      <c r="C44" s="59"/>
      <c r="D44" s="59"/>
      <c r="E44" s="25" t="s">
        <v>49</v>
      </c>
      <c r="F44" s="15">
        <f>13200+10370+7396+1200+156</f>
        <v>32322</v>
      </c>
      <c r="G44" s="15">
        <v>32610</v>
      </c>
      <c r="H44" s="16">
        <f>G44*1.081</f>
        <v>35251.409999999996</v>
      </c>
      <c r="I44" s="16">
        <f>H44*1.04</f>
        <v>36661.466399999998</v>
      </c>
      <c r="J44" s="44">
        <f>H44*1.05</f>
        <v>37013.980499999998</v>
      </c>
      <c r="K44" s="45"/>
      <c r="L44" s="16">
        <f>I44*1.04</f>
        <v>38127.925056</v>
      </c>
      <c r="M44" s="44">
        <f>J44*1.04</f>
        <v>38494.539720000001</v>
      </c>
      <c r="N44" s="45"/>
      <c r="O44" s="16">
        <f>L44*1.04</f>
        <v>39653.042058240004</v>
      </c>
      <c r="P44" s="44">
        <f>M44*1.04</f>
        <v>40034.321308800005</v>
      </c>
      <c r="Q44" s="45"/>
    </row>
    <row r="45" spans="1:17" s="6" customFormat="1" ht="35.25" customHeight="1" x14ac:dyDescent="0.2">
      <c r="A45" s="61" t="s">
        <v>57</v>
      </c>
      <c r="B45" s="59" t="s">
        <v>58</v>
      </c>
      <c r="C45" s="59"/>
      <c r="D45" s="59"/>
      <c r="E45" s="60" t="s">
        <v>49</v>
      </c>
      <c r="F45" s="15">
        <f>F51+F47+F46</f>
        <v>597330</v>
      </c>
      <c r="G45" s="15">
        <f>G51+G47+G46</f>
        <v>643832</v>
      </c>
      <c r="H45" s="15">
        <f>H51+H47+H46</f>
        <v>852854.4</v>
      </c>
      <c r="I45" s="16">
        <f>I46+I47+I51</f>
        <v>866183.00000000012</v>
      </c>
      <c r="J45" s="44">
        <f>J46+J47+J51</f>
        <v>895497.09999999986</v>
      </c>
      <c r="K45" s="45"/>
      <c r="L45" s="16">
        <f>L46+L47+L51</f>
        <v>909492.2</v>
      </c>
      <c r="M45" s="44">
        <f t="shared" ref="M45:O45" si="4">M46+M47+M51</f>
        <v>948970</v>
      </c>
      <c r="N45" s="45"/>
      <c r="O45" s="16">
        <f t="shared" si="4"/>
        <v>960424.09999999986</v>
      </c>
      <c r="P45" s="44">
        <f>P46+P47+P51</f>
        <v>1009231.5</v>
      </c>
      <c r="Q45" s="45"/>
    </row>
    <row r="46" spans="1:17" s="6" customFormat="1" ht="34.5" customHeight="1" x14ac:dyDescent="0.2">
      <c r="A46" s="61"/>
      <c r="B46" s="59" t="s">
        <v>80</v>
      </c>
      <c r="C46" s="59" t="s">
        <v>59</v>
      </c>
      <c r="D46" s="59"/>
      <c r="E46" s="60"/>
      <c r="F46" s="15">
        <v>43310</v>
      </c>
      <c r="G46" s="15">
        <v>253428</v>
      </c>
      <c r="H46" s="15">
        <f>337506.3</f>
        <v>337506.3</v>
      </c>
      <c r="I46" s="15">
        <f>342780.9</f>
        <v>342780.9</v>
      </c>
      <c r="J46" s="38">
        <f>354381.6</f>
        <v>354381.6</v>
      </c>
      <c r="K46" s="39"/>
      <c r="L46" s="16">
        <f>359920</f>
        <v>359920</v>
      </c>
      <c r="M46" s="44">
        <f>375542.8</f>
        <v>375542.8</v>
      </c>
      <c r="N46" s="45"/>
      <c r="O46" s="16">
        <f>380075.6</f>
        <v>380075.6</v>
      </c>
      <c r="P46" s="44">
        <f>399390.5</f>
        <v>399390.5</v>
      </c>
      <c r="Q46" s="45"/>
    </row>
    <row r="47" spans="1:17" s="6" customFormat="1" ht="38.25" customHeight="1" x14ac:dyDescent="0.2">
      <c r="A47" s="61"/>
      <c r="B47" s="59"/>
      <c r="C47" s="59" t="s">
        <v>60</v>
      </c>
      <c r="D47" s="59"/>
      <c r="E47" s="60"/>
      <c r="F47" s="15">
        <v>554020</v>
      </c>
      <c r="G47" s="15">
        <f>G48+G49+G50</f>
        <v>373048</v>
      </c>
      <c r="H47" s="15">
        <f>H48+H49+H50</f>
        <v>496811.9</v>
      </c>
      <c r="I47" s="15">
        <f>I48+I49+I50</f>
        <v>504576.2</v>
      </c>
      <c r="J47" s="38">
        <f>J48+J49+J50</f>
        <v>521652.49999999994</v>
      </c>
      <c r="K47" s="39"/>
      <c r="L47" s="15">
        <f>L48+L49+L50</f>
        <v>529805</v>
      </c>
      <c r="M47" s="38">
        <f>M48+M49+M50</f>
        <v>552802</v>
      </c>
      <c r="N47" s="39"/>
      <c r="O47" s="15">
        <f>O48+O49+O50</f>
        <v>559474.29999999993</v>
      </c>
      <c r="P47" s="38">
        <f>P48+P49+P50</f>
        <v>587906</v>
      </c>
      <c r="Q47" s="39"/>
    </row>
    <row r="48" spans="1:17" s="6" customFormat="1" ht="32.25" customHeight="1" x14ac:dyDescent="0.2">
      <c r="A48" s="61"/>
      <c r="B48" s="59"/>
      <c r="C48" s="59" t="s">
        <v>61</v>
      </c>
      <c r="D48" s="59"/>
      <c r="E48" s="60"/>
      <c r="F48" s="15">
        <v>402008</v>
      </c>
      <c r="G48" s="15">
        <v>170237</v>
      </c>
      <c r="H48" s="16">
        <f>226715.5</f>
        <v>226715.5</v>
      </c>
      <c r="I48" s="16">
        <f>230258.7</f>
        <v>230258.7</v>
      </c>
      <c r="J48" s="44">
        <f>238051.3</f>
        <v>238051.3</v>
      </c>
      <c r="K48" s="45"/>
      <c r="L48" s="16">
        <f>241771.6</f>
        <v>241771.6</v>
      </c>
      <c r="M48" s="44">
        <f>252266.1</f>
        <v>252266.1</v>
      </c>
      <c r="N48" s="45"/>
      <c r="O48" s="16">
        <f>255310.9</f>
        <v>255310.9</v>
      </c>
      <c r="P48" s="44">
        <f>268285.5</f>
        <v>268285.5</v>
      </c>
      <c r="Q48" s="45"/>
    </row>
    <row r="49" spans="1:18" s="6" customFormat="1" ht="29.25" customHeight="1" x14ac:dyDescent="0.2">
      <c r="A49" s="61"/>
      <c r="B49" s="59"/>
      <c r="C49" s="59" t="s">
        <v>62</v>
      </c>
      <c r="D49" s="59"/>
      <c r="E49" s="60"/>
      <c r="F49" s="15">
        <v>54820</v>
      </c>
      <c r="G49" s="15">
        <v>186390</v>
      </c>
      <c r="H49" s="16">
        <f>248227.5</f>
        <v>248227.5</v>
      </c>
      <c r="I49" s="16">
        <f>252106.8</f>
        <v>252106.8</v>
      </c>
      <c r="J49" s="44">
        <f>260638.9</f>
        <v>260638.9</v>
      </c>
      <c r="K49" s="45"/>
      <c r="L49" s="16">
        <f>264712.2</f>
        <v>264712.2</v>
      </c>
      <c r="M49" s="44">
        <f>276202.4</f>
        <v>276202.40000000002</v>
      </c>
      <c r="N49" s="45"/>
      <c r="O49" s="16">
        <f>279536.2</f>
        <v>279536.2</v>
      </c>
      <c r="P49" s="44">
        <f>293741.8</f>
        <v>293741.8</v>
      </c>
      <c r="Q49" s="45"/>
    </row>
    <row r="50" spans="1:18" s="6" customFormat="1" ht="30.75" customHeight="1" x14ac:dyDescent="0.2">
      <c r="A50" s="61"/>
      <c r="B50" s="59"/>
      <c r="C50" s="59" t="s">
        <v>63</v>
      </c>
      <c r="D50" s="59"/>
      <c r="E50" s="60"/>
      <c r="F50" s="15">
        <v>97192</v>
      </c>
      <c r="G50" s="15">
        <v>16421</v>
      </c>
      <c r="H50" s="16">
        <f>21868.9</f>
        <v>21868.9</v>
      </c>
      <c r="I50" s="16">
        <f>22210.7</f>
        <v>22210.7</v>
      </c>
      <c r="J50" s="44">
        <f>22962.3</f>
        <v>22962.3</v>
      </c>
      <c r="K50" s="45"/>
      <c r="L50" s="16">
        <f>23321.2</f>
        <v>23321.200000000001</v>
      </c>
      <c r="M50" s="44">
        <f>24333.5</f>
        <v>24333.5</v>
      </c>
      <c r="N50" s="45"/>
      <c r="O50" s="16">
        <f>24627.2</f>
        <v>24627.200000000001</v>
      </c>
      <c r="P50" s="44">
        <f>25878.7</f>
        <v>25878.7</v>
      </c>
      <c r="Q50" s="45"/>
    </row>
    <row r="51" spans="1:18" s="6" customFormat="1" ht="27" customHeight="1" x14ac:dyDescent="0.2">
      <c r="A51" s="61"/>
      <c r="B51" s="59"/>
      <c r="C51" s="59" t="s">
        <v>64</v>
      </c>
      <c r="D51" s="59"/>
      <c r="E51" s="60"/>
      <c r="F51" s="15">
        <v>0</v>
      </c>
      <c r="G51" s="15">
        <f>390404-373048</f>
        <v>17356</v>
      </c>
      <c r="H51" s="16">
        <f>18536.2</f>
        <v>18536.2</v>
      </c>
      <c r="I51" s="16">
        <f>18825.9</f>
        <v>18825.900000000001</v>
      </c>
      <c r="J51" s="44">
        <f>19463</f>
        <v>19463</v>
      </c>
      <c r="K51" s="45"/>
      <c r="L51" s="16">
        <f>19767.2</f>
        <v>19767.2</v>
      </c>
      <c r="M51" s="44">
        <f>20625.2</f>
        <v>20625.2</v>
      </c>
      <c r="N51" s="45"/>
      <c r="O51" s="16">
        <f>20874.2</f>
        <v>20874.2</v>
      </c>
      <c r="P51" s="44">
        <f>21935</f>
        <v>21935</v>
      </c>
      <c r="Q51" s="45"/>
      <c r="R51" s="1"/>
    </row>
    <row r="52" spans="1:18" s="6" customFormat="1" ht="27" customHeight="1" x14ac:dyDescent="0.2">
      <c r="A52" s="26" t="s">
        <v>65</v>
      </c>
      <c r="B52" s="59" t="s">
        <v>66</v>
      </c>
      <c r="C52" s="59"/>
      <c r="D52" s="59"/>
      <c r="E52" s="25" t="s">
        <v>49</v>
      </c>
      <c r="F52" s="15">
        <f>296+154</f>
        <v>450</v>
      </c>
      <c r="G52" s="15">
        <v>1242</v>
      </c>
      <c r="H52" s="16">
        <f>G52/1.081</f>
        <v>1148.936170212766</v>
      </c>
      <c r="I52" s="16">
        <f>H52/I56</f>
        <v>1104.746317512275</v>
      </c>
      <c r="J52" s="44">
        <f>H52/J56</f>
        <v>1094.224924012158</v>
      </c>
      <c r="K52" s="45"/>
      <c r="L52" s="16">
        <f>I52/L56</f>
        <v>1062.2560745310336</v>
      </c>
      <c r="M52" s="44">
        <f>J52/M56</f>
        <v>1052.1393500116903</v>
      </c>
      <c r="N52" s="45"/>
      <c r="O52" s="16">
        <f>L52/O56</f>
        <v>1021.4000716644554</v>
      </c>
      <c r="P52" s="44">
        <f>M52/P56</f>
        <v>1011.6724519343176</v>
      </c>
      <c r="Q52" s="45"/>
      <c r="R52" s="1"/>
    </row>
    <row r="53" spans="1:18" s="6" customFormat="1" ht="26.25" customHeight="1" x14ac:dyDescent="0.2">
      <c r="A53" s="26" t="s">
        <v>67</v>
      </c>
      <c r="B53" s="59" t="s">
        <v>68</v>
      </c>
      <c r="C53" s="59"/>
      <c r="D53" s="59"/>
      <c r="E53" s="25" t="s">
        <v>49</v>
      </c>
      <c r="F53" s="15">
        <v>56893</v>
      </c>
      <c r="G53" s="15">
        <v>54699</v>
      </c>
      <c r="H53" s="16">
        <f>G53/1.081</f>
        <v>50600.370027752084</v>
      </c>
      <c r="I53" s="16">
        <f>H53/I56</f>
        <v>48654.20194976162</v>
      </c>
      <c r="J53" s="44">
        <f>H53/J56</f>
        <v>48190.828597859123</v>
      </c>
      <c r="K53" s="45"/>
      <c r="L53" s="16">
        <f>I53/L56</f>
        <v>46782.886490155404</v>
      </c>
      <c r="M53" s="44">
        <f>J53/M56</f>
        <v>46337.335190249156</v>
      </c>
      <c r="N53" s="45"/>
      <c r="O53" s="16">
        <f>L53/O56</f>
        <v>44983.544702072504</v>
      </c>
      <c r="P53" s="44">
        <f>M53/P56</f>
        <v>44555.129990624184</v>
      </c>
      <c r="Q53" s="45"/>
      <c r="R53" s="1"/>
    </row>
    <row r="54" spans="1:18" s="6" customFormat="1" ht="34.5" customHeight="1" x14ac:dyDescent="0.2">
      <c r="A54" s="26" t="s">
        <v>81</v>
      </c>
      <c r="B54" s="59" t="s">
        <v>83</v>
      </c>
      <c r="C54" s="59"/>
      <c r="D54" s="59"/>
      <c r="E54" s="19" t="s">
        <v>84</v>
      </c>
      <c r="F54" s="11">
        <v>2396</v>
      </c>
      <c r="G54" s="11">
        <v>759</v>
      </c>
      <c r="H54" s="11">
        <f>G54*1.081</f>
        <v>820.47899999999993</v>
      </c>
      <c r="I54" s="11">
        <f>H54*1.04</f>
        <v>853.29815999999994</v>
      </c>
      <c r="J54" s="48">
        <f>H54*1.05</f>
        <v>861.50294999999994</v>
      </c>
      <c r="K54" s="49"/>
      <c r="L54" s="11">
        <f>I54*1.04</f>
        <v>887.43008639999994</v>
      </c>
      <c r="M54" s="48">
        <f>J54*1.04</f>
        <v>895.96306800000002</v>
      </c>
      <c r="N54" s="49"/>
      <c r="O54" s="11">
        <f>L54*1.04</f>
        <v>922.92728985600002</v>
      </c>
      <c r="P54" s="48">
        <f>M54*1.04</f>
        <v>931.80159072000004</v>
      </c>
      <c r="Q54" s="49"/>
      <c r="R54" s="1"/>
    </row>
    <row r="55" spans="1:18" s="6" customFormat="1" ht="33.75" customHeight="1" x14ac:dyDescent="0.2">
      <c r="A55" s="26" t="s">
        <v>82</v>
      </c>
      <c r="B55" s="59" t="s">
        <v>85</v>
      </c>
      <c r="C55" s="59"/>
      <c r="D55" s="59"/>
      <c r="E55" s="25" t="s">
        <v>49</v>
      </c>
      <c r="F55" s="15">
        <v>104311.2</v>
      </c>
      <c r="G55" s="15">
        <v>19202</v>
      </c>
      <c r="H55" s="15">
        <f>G55*1.081</f>
        <v>20757.362000000001</v>
      </c>
      <c r="I55" s="15">
        <f>H55*1.04</f>
        <v>21587.656480000001</v>
      </c>
      <c r="J55" s="38">
        <f>H55*1.05</f>
        <v>21795.230100000001</v>
      </c>
      <c r="K55" s="39"/>
      <c r="L55" s="15">
        <f>I55*1.04</f>
        <v>22451.162739200001</v>
      </c>
      <c r="M55" s="38">
        <f>J55*1.04</f>
        <v>22667.039304000002</v>
      </c>
      <c r="N55" s="39"/>
      <c r="O55" s="15">
        <f>L55*1.04</f>
        <v>23349.209248768002</v>
      </c>
      <c r="P55" s="38">
        <f>M55*1.04</f>
        <v>23573.720876160001</v>
      </c>
      <c r="Q55" s="39"/>
      <c r="R55" s="1"/>
    </row>
    <row r="56" spans="1:18" s="21" customFormat="1" ht="18.75" customHeight="1" x14ac:dyDescent="0.2">
      <c r="A56" s="20"/>
      <c r="B56" s="20"/>
      <c r="C56" s="20"/>
      <c r="D56" s="20"/>
      <c r="E56" s="20"/>
      <c r="F56" s="34"/>
      <c r="G56" s="34" t="s">
        <v>79</v>
      </c>
      <c r="H56" s="35">
        <v>1.081</v>
      </c>
      <c r="I56" s="35">
        <v>1.04</v>
      </c>
      <c r="J56" s="36">
        <v>1.05</v>
      </c>
      <c r="K56" s="36"/>
      <c r="L56" s="35">
        <v>1.04</v>
      </c>
      <c r="M56" s="35">
        <v>1.04</v>
      </c>
      <c r="N56" s="35">
        <v>1.04</v>
      </c>
      <c r="O56" s="35">
        <v>1.04</v>
      </c>
      <c r="P56" s="35">
        <v>1.04</v>
      </c>
      <c r="Q56" s="20"/>
    </row>
    <row r="57" spans="1:18" s="21" customFormat="1" ht="12" customHeight="1" x14ac:dyDescent="0.2">
      <c r="A57" s="20"/>
      <c r="B57" s="20"/>
      <c r="C57" s="20"/>
      <c r="D57" s="20"/>
      <c r="E57" s="20"/>
      <c r="F57" s="34"/>
      <c r="G57" s="34"/>
      <c r="H57" s="34"/>
      <c r="I57" s="34"/>
      <c r="J57" s="37"/>
      <c r="K57" s="37"/>
      <c r="L57" s="34"/>
      <c r="M57" s="34"/>
      <c r="N57" s="34"/>
      <c r="O57" s="34"/>
      <c r="P57" s="34"/>
      <c r="Q57" s="20"/>
    </row>
    <row r="58" spans="1:18" s="6" customFormat="1" ht="32.25" customHeight="1" x14ac:dyDescent="0.2">
      <c r="A58" s="87" t="s">
        <v>87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</row>
    <row r="59" spans="1:18" s="3" customFormat="1" ht="42" customHeight="1" x14ac:dyDescent="0.3">
      <c r="A59" s="84" t="s">
        <v>74</v>
      </c>
      <c r="B59" s="84"/>
      <c r="C59" s="84"/>
      <c r="D59" s="84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</row>
    <row r="60" spans="1:18" s="6" customForma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8" s="6" customFormat="1" x14ac:dyDescent="0.2">
      <c r="A61" s="3"/>
      <c r="B61" s="3"/>
      <c r="C61" s="3"/>
      <c r="D61" s="3"/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s="6" customFormat="1" x14ac:dyDescent="0.2">
      <c r="A62" s="3"/>
      <c r="B62" s="3"/>
      <c r="C62" s="3"/>
      <c r="D62" s="3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s="6" customFormat="1" x14ac:dyDescent="0.2">
      <c r="A63" s="3"/>
      <c r="B63" s="3"/>
      <c r="C63" s="3"/>
      <c r="D63" s="3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s="6" customFormat="1" x14ac:dyDescent="0.2">
      <c r="A64" s="3"/>
      <c r="B64" s="3"/>
      <c r="C64" s="3"/>
      <c r="D64" s="3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s="6" customFormat="1" x14ac:dyDescent="0.2">
      <c r="A65" s="3"/>
      <c r="B65" s="3"/>
      <c r="C65" s="3"/>
      <c r="D65" s="3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6" customFormat="1" x14ac:dyDescent="0.2">
      <c r="A66" s="3"/>
      <c r="B66" s="3"/>
      <c r="C66" s="3"/>
      <c r="D66" s="3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6" customFormat="1" x14ac:dyDescent="0.2">
      <c r="A67" s="3"/>
      <c r="B67" s="3"/>
      <c r="C67" s="3"/>
      <c r="D67" s="3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6" customFormat="1" x14ac:dyDescent="0.2">
      <c r="A68" s="3"/>
      <c r="B68" s="3"/>
      <c r="C68" s="3"/>
      <c r="D68" s="3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s="6" customFormat="1" x14ac:dyDescent="0.2">
      <c r="A69" s="3"/>
      <c r="B69" s="3"/>
      <c r="C69" s="3"/>
      <c r="D69" s="3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s="6" customFormat="1" x14ac:dyDescent="0.2">
      <c r="A70" s="3"/>
      <c r="B70" s="3"/>
      <c r="C70" s="3"/>
      <c r="D70" s="3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s="6" customFormat="1" x14ac:dyDescent="0.2">
      <c r="A71" s="3"/>
      <c r="B71" s="3"/>
      <c r="C71" s="3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s="6" customFormat="1" x14ac:dyDescent="0.2">
      <c r="A72" s="3"/>
      <c r="B72" s="3"/>
      <c r="C72" s="3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s="6" customFormat="1" x14ac:dyDescent="0.2">
      <c r="A73" s="3"/>
      <c r="B73" s="3"/>
      <c r="C73" s="3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s="6" customFormat="1" x14ac:dyDescent="0.2">
      <c r="A74" s="3"/>
      <c r="B74" s="3"/>
      <c r="C74" s="3"/>
      <c r="D74" s="3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s="6" customFormat="1" x14ac:dyDescent="0.2">
      <c r="A75" s="3"/>
      <c r="B75" s="3"/>
      <c r="C75" s="3"/>
      <c r="D75" s="3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7" spans="1:17" x14ac:dyDescent="0.2">
      <c r="H77" s="33"/>
    </row>
  </sheetData>
  <mergeCells count="224">
    <mergeCell ref="A3:Q3"/>
    <mergeCell ref="B52:D52"/>
    <mergeCell ref="C23:D23"/>
    <mergeCell ref="C24:D24"/>
    <mergeCell ref="J44:K44"/>
    <mergeCell ref="C30:D30"/>
    <mergeCell ref="J40:K40"/>
    <mergeCell ref="J41:K41"/>
    <mergeCell ref="J42:K42"/>
    <mergeCell ref="I5:Q5"/>
    <mergeCell ref="E11:E13"/>
    <mergeCell ref="L6:N6"/>
    <mergeCell ref="E14:E20"/>
    <mergeCell ref="E5:E7"/>
    <mergeCell ref="J13:K13"/>
    <mergeCell ref="J7:K7"/>
    <mergeCell ref="J8:K8"/>
    <mergeCell ref="M7:N7"/>
    <mergeCell ref="M8:N8"/>
    <mergeCell ref="M12:N12"/>
    <mergeCell ref="M13:N13"/>
    <mergeCell ref="M14:N14"/>
    <mergeCell ref="M15:N15"/>
    <mergeCell ref="M16:N16"/>
    <mergeCell ref="B53:D53"/>
    <mergeCell ref="J52:K52"/>
    <mergeCell ref="J53:K53"/>
    <mergeCell ref="H31:H32"/>
    <mergeCell ref="I31:I32"/>
    <mergeCell ref="J31:K32"/>
    <mergeCell ref="B33:D33"/>
    <mergeCell ref="B34:D34"/>
    <mergeCell ref="B35:B38"/>
    <mergeCell ref="J33:K33"/>
    <mergeCell ref="J34:K34"/>
    <mergeCell ref="J46:K46"/>
    <mergeCell ref="J47:K47"/>
    <mergeCell ref="J45:K45"/>
    <mergeCell ref="O1:Q1"/>
    <mergeCell ref="A22:A32"/>
    <mergeCell ref="B23:B32"/>
    <mergeCell ref="C31:D32"/>
    <mergeCell ref="E22:E32"/>
    <mergeCell ref="F31:F32"/>
    <mergeCell ref="G31:G32"/>
    <mergeCell ref="A59:D59"/>
    <mergeCell ref="A34:A38"/>
    <mergeCell ref="C37:D37"/>
    <mergeCell ref="C38:D38"/>
    <mergeCell ref="B39:D39"/>
    <mergeCell ref="B40:C42"/>
    <mergeCell ref="C35:D35"/>
    <mergeCell ref="A58:Q58"/>
    <mergeCell ref="C49:D49"/>
    <mergeCell ref="C50:D50"/>
    <mergeCell ref="C51:D51"/>
    <mergeCell ref="C36:D36"/>
    <mergeCell ref="A45:A51"/>
    <mergeCell ref="B45:D45"/>
    <mergeCell ref="B46:B51"/>
    <mergeCell ref="C46:D46"/>
    <mergeCell ref="J55:K55"/>
    <mergeCell ref="O6:Q6"/>
    <mergeCell ref="F5:F6"/>
    <mergeCell ref="G5:G6"/>
    <mergeCell ref="H5:H6"/>
    <mergeCell ref="I6:K6"/>
    <mergeCell ref="B8:D8"/>
    <mergeCell ref="M10:N10"/>
    <mergeCell ref="M11:N11"/>
    <mergeCell ref="P7:Q7"/>
    <mergeCell ref="P8:Q8"/>
    <mergeCell ref="M19:N19"/>
    <mergeCell ref="B9:D9"/>
    <mergeCell ref="B10:D10"/>
    <mergeCell ref="B15:C20"/>
    <mergeCell ref="J17:K17"/>
    <mergeCell ref="J18:K18"/>
    <mergeCell ref="J19:K19"/>
    <mergeCell ref="J20:K20"/>
    <mergeCell ref="J14:K14"/>
    <mergeCell ref="M20:N20"/>
    <mergeCell ref="J9:K9"/>
    <mergeCell ref="J15:K15"/>
    <mergeCell ref="J16:K16"/>
    <mergeCell ref="J12:K12"/>
    <mergeCell ref="J10:K10"/>
    <mergeCell ref="J11:K11"/>
    <mergeCell ref="M17:N17"/>
    <mergeCell ref="M18:N18"/>
    <mergeCell ref="A5:A7"/>
    <mergeCell ref="B54:D54"/>
    <mergeCell ref="B55:D55"/>
    <mergeCell ref="E34:E38"/>
    <mergeCell ref="E39:E42"/>
    <mergeCell ref="A39:A42"/>
    <mergeCell ref="B44:D44"/>
    <mergeCell ref="E45:E51"/>
    <mergeCell ref="B43:D43"/>
    <mergeCell ref="C47:D47"/>
    <mergeCell ref="C48:D48"/>
    <mergeCell ref="A11:A13"/>
    <mergeCell ref="A14:A20"/>
    <mergeCell ref="C29:D29"/>
    <mergeCell ref="C27:D27"/>
    <mergeCell ref="B22:D22"/>
    <mergeCell ref="C25:D25"/>
    <mergeCell ref="B11:D11"/>
    <mergeCell ref="B12:C13"/>
    <mergeCell ref="B14:D14"/>
    <mergeCell ref="C28:D28"/>
    <mergeCell ref="C26:D26"/>
    <mergeCell ref="B21:D21"/>
    <mergeCell ref="B5:D7"/>
    <mergeCell ref="M21:N21"/>
    <mergeCell ref="M22:N22"/>
    <mergeCell ref="M23:N23"/>
    <mergeCell ref="M24:N24"/>
    <mergeCell ref="M25:N25"/>
    <mergeCell ref="M26:N26"/>
    <mergeCell ref="M27:N27"/>
    <mergeCell ref="M28:N28"/>
    <mergeCell ref="J39:K39"/>
    <mergeCell ref="J35:K35"/>
    <mergeCell ref="J36:K36"/>
    <mergeCell ref="J37:K37"/>
    <mergeCell ref="M29:N29"/>
    <mergeCell ref="J22:K22"/>
    <mergeCell ref="J21:K21"/>
    <mergeCell ref="J27:K27"/>
    <mergeCell ref="J28:K28"/>
    <mergeCell ref="J29:K29"/>
    <mergeCell ref="J30:K30"/>
    <mergeCell ref="J23:K23"/>
    <mergeCell ref="J24:K24"/>
    <mergeCell ref="J25:K25"/>
    <mergeCell ref="J26:K26"/>
    <mergeCell ref="L31:L32"/>
    <mergeCell ref="M30:N30"/>
    <mergeCell ref="M33:N33"/>
    <mergeCell ref="M34:N34"/>
    <mergeCell ref="M31:N32"/>
    <mergeCell ref="J54:K54"/>
    <mergeCell ref="J43:K43"/>
    <mergeCell ref="J48:K48"/>
    <mergeCell ref="J49:K49"/>
    <mergeCell ref="J50:K50"/>
    <mergeCell ref="J38:K38"/>
    <mergeCell ref="M52:N52"/>
    <mergeCell ref="M53:N53"/>
    <mergeCell ref="M35:N35"/>
    <mergeCell ref="M51:N51"/>
    <mergeCell ref="M44:N44"/>
    <mergeCell ref="M45:N45"/>
    <mergeCell ref="M46:N46"/>
    <mergeCell ref="J51:K51"/>
    <mergeCell ref="M55:N55"/>
    <mergeCell ref="M36:N36"/>
    <mergeCell ref="M37:N37"/>
    <mergeCell ref="M38:N38"/>
    <mergeCell ref="M39:N39"/>
    <mergeCell ref="M40:N40"/>
    <mergeCell ref="M50:N50"/>
    <mergeCell ref="M41:N41"/>
    <mergeCell ref="M42:N42"/>
    <mergeCell ref="M43:N43"/>
    <mergeCell ref="M48:N48"/>
    <mergeCell ref="M49:N49"/>
    <mergeCell ref="M47:N47"/>
    <mergeCell ref="M54:N54"/>
    <mergeCell ref="P20:Q20"/>
    <mergeCell ref="P21:Q21"/>
    <mergeCell ref="P12:Q12"/>
    <mergeCell ref="P13:Q13"/>
    <mergeCell ref="P14:Q14"/>
    <mergeCell ref="P15:Q15"/>
    <mergeCell ref="P16:Q16"/>
    <mergeCell ref="P10:Q10"/>
    <mergeCell ref="P11:Q11"/>
    <mergeCell ref="P17:Q17"/>
    <mergeCell ref="P18:Q18"/>
    <mergeCell ref="P19:Q19"/>
    <mergeCell ref="P24:Q24"/>
    <mergeCell ref="P48:Q48"/>
    <mergeCell ref="P49:Q49"/>
    <mergeCell ref="P50:Q50"/>
    <mergeCell ref="P51:Q51"/>
    <mergeCell ref="P54:Q54"/>
    <mergeCell ref="P43:Q43"/>
    <mergeCell ref="P44:Q44"/>
    <mergeCell ref="P45:Q45"/>
    <mergeCell ref="P46:Q46"/>
    <mergeCell ref="P47:Q47"/>
    <mergeCell ref="P52:Q52"/>
    <mergeCell ref="P53:Q53"/>
    <mergeCell ref="P38:Q38"/>
    <mergeCell ref="P39:Q39"/>
    <mergeCell ref="P25:Q25"/>
    <mergeCell ref="P26:Q26"/>
    <mergeCell ref="P31:Q32"/>
    <mergeCell ref="J56:K56"/>
    <mergeCell ref="J57:K57"/>
    <mergeCell ref="P55:Q55"/>
    <mergeCell ref="J2:K2"/>
    <mergeCell ref="J1:K1"/>
    <mergeCell ref="J4:K4"/>
    <mergeCell ref="L1:N1"/>
    <mergeCell ref="M2:N2"/>
    <mergeCell ref="M9:N9"/>
    <mergeCell ref="P9:Q9"/>
    <mergeCell ref="P40:Q40"/>
    <mergeCell ref="P41:Q41"/>
    <mergeCell ref="P42:Q42"/>
    <mergeCell ref="P33:Q33"/>
    <mergeCell ref="P34:Q34"/>
    <mergeCell ref="P35:Q35"/>
    <mergeCell ref="P36:Q36"/>
    <mergeCell ref="P37:Q37"/>
    <mergeCell ref="P27:Q27"/>
    <mergeCell ref="P28:Q28"/>
    <mergeCell ref="P29:Q29"/>
    <mergeCell ref="P30:Q30"/>
    <mergeCell ref="P22:Q22"/>
    <mergeCell ref="P23:Q23"/>
  </mergeCell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rowBreaks count="1" manualBreakCount="1">
    <brk id="3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Ожева Саида Руслановна</cp:lastModifiedBy>
  <cp:lastPrinted>2024-07-05T08:48:31Z</cp:lastPrinted>
  <dcterms:created xsi:type="dcterms:W3CDTF">2018-07-19T08:04:03Z</dcterms:created>
  <dcterms:modified xsi:type="dcterms:W3CDTF">2024-07-05T09:34:22Z</dcterms:modified>
</cp:coreProperties>
</file>